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/Desktop/NCK - KONGRES/"/>
    </mc:Choice>
  </mc:AlternateContent>
  <xr:revisionPtr revIDLastSave="0" documentId="13_ncr:8001_{95AEC6F3-E168-7F48-8748-626C4505CA9D}" xr6:coauthVersionLast="47" xr6:coauthVersionMax="47" xr10:uidLastSave="{00000000-0000-0000-0000-000000000000}"/>
  <bookViews>
    <workbookView xWindow="1840" yWindow="780" windowWidth="31800" windowHeight="20580" xr2:uid="{180CF412-6C8F-5B49-A60C-2B89D103F3D5}"/>
  </bookViews>
  <sheets>
    <sheet name="N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F15" i="1" l="1"/>
  <c r="F13" i="1"/>
  <c r="F108" i="1"/>
  <c r="F107" i="1"/>
  <c r="F103" i="1"/>
  <c r="F101" i="1"/>
  <c r="F93" i="1"/>
  <c r="F88" i="1"/>
  <c r="F87" i="1"/>
  <c r="F80" i="1"/>
  <c r="F81" i="1"/>
  <c r="F83" i="1"/>
  <c r="F82" i="1"/>
  <c r="F132" i="1"/>
  <c r="F133" i="1"/>
  <c r="F134" i="1"/>
  <c r="F135" i="1"/>
  <c r="F136" i="1"/>
  <c r="F137" i="1"/>
  <c r="F138" i="1"/>
  <c r="F139" i="1"/>
  <c r="F140" i="1"/>
  <c r="F141" i="1"/>
  <c r="F142" i="1"/>
  <c r="F39" i="1"/>
  <c r="F40" i="1"/>
  <c r="F38" i="1"/>
  <c r="E72" i="1"/>
  <c r="F72" i="1" s="1"/>
  <c r="E71" i="1"/>
  <c r="F71" i="1" s="1"/>
  <c r="E70" i="1"/>
  <c r="F70" i="1" s="1"/>
  <c r="E65" i="1"/>
  <c r="F65" i="1" s="1"/>
  <c r="E64" i="1"/>
  <c r="F64" i="1" s="1"/>
  <c r="E62" i="1"/>
  <c r="F62" i="1" s="1"/>
  <c r="E61" i="1"/>
  <c r="F61" i="1" s="1"/>
  <c r="E60" i="1"/>
  <c r="F60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43" i="1"/>
  <c r="F43" i="1" s="1"/>
  <c r="E42" i="1"/>
  <c r="F42" i="1" s="1"/>
  <c r="F36" i="1"/>
  <c r="F35" i="1"/>
  <c r="E34" i="1"/>
  <c r="F34" i="1" s="1"/>
  <c r="E33" i="1"/>
  <c r="F33" i="1" s="1"/>
  <c r="F32" i="1"/>
  <c r="F26" i="1"/>
  <c r="E25" i="1"/>
  <c r="F25" i="1" s="1"/>
  <c r="F24" i="1"/>
  <c r="F14" i="1"/>
  <c r="F16" i="1"/>
  <c r="F125" i="1"/>
  <c r="F124" i="1"/>
  <c r="F120" i="1"/>
  <c r="F118" i="1"/>
  <c r="F116" i="1"/>
  <c r="E47" i="1"/>
  <c r="F47" i="1" s="1"/>
  <c r="E45" i="1"/>
  <c r="F45" i="1" s="1"/>
  <c r="E30" i="1"/>
  <c r="F30" i="1" s="1"/>
  <c r="F29" i="1"/>
  <c r="E28" i="1"/>
  <c r="F28" i="1" s="1"/>
  <c r="E27" i="1"/>
  <c r="F27" i="1" s="1"/>
  <c r="F147" i="1"/>
  <c r="F146" i="1"/>
  <c r="G13" i="1" l="1"/>
  <c r="G16" i="1"/>
  <c r="G14" i="1"/>
  <c r="F48" i="1"/>
  <c r="G48" i="1" s="1"/>
  <c r="F84" i="1"/>
  <c r="G84" i="1" s="1"/>
  <c r="F104" i="1"/>
  <c r="G104" i="1" s="1"/>
  <c r="F121" i="1"/>
  <c r="G121" i="1" s="1"/>
  <c r="F126" i="1"/>
  <c r="G126" i="1" s="1"/>
  <c r="F109" i="1"/>
  <c r="G109" i="1" s="1"/>
  <c r="G15" i="1"/>
  <c r="F94" i="1"/>
  <c r="G94" i="1" s="1"/>
  <c r="F89" i="1"/>
  <c r="G89" i="1" s="1"/>
  <c r="F148" i="1"/>
  <c r="G148" i="1" s="1"/>
  <c r="F73" i="1"/>
  <c r="G73" i="1" s="1"/>
  <c r="F66" i="1"/>
  <c r="G66" i="1" s="1"/>
  <c r="F17" i="1"/>
  <c r="F143" i="1"/>
  <c r="G143" i="1" s="1"/>
  <c r="G17" i="1" l="1"/>
  <c r="F152" i="1"/>
  <c r="F153" i="1" s="1"/>
  <c r="F155" i="1" l="1"/>
  <c r="F156" i="1" l="1"/>
</calcChain>
</file>

<file path=xl/sharedStrings.xml><?xml version="1.0" encoding="utf-8"?>
<sst xmlns="http://schemas.openxmlformats.org/spreadsheetml/2006/main" count="197" uniqueCount="110">
  <si>
    <t>KLIENT</t>
  </si>
  <si>
    <t>PRODUKCJA</t>
  </si>
  <si>
    <t>MIEJSCE</t>
  </si>
  <si>
    <t>DATA</t>
  </si>
  <si>
    <t>DNI</t>
  </si>
  <si>
    <t>ILOŚĆ</t>
  </si>
  <si>
    <t>CENA JEDN.</t>
  </si>
  <si>
    <t>SUMA</t>
  </si>
  <si>
    <t>CATERING</t>
  </si>
  <si>
    <t>TECHNIKA</t>
  </si>
  <si>
    <t>SPRZĘT TECHNICZNY</t>
  </si>
  <si>
    <t>Procesor do diody 4K</t>
  </si>
  <si>
    <t>NAGŁOŚNIENIE</t>
  </si>
  <si>
    <t>OPCJA</t>
  </si>
  <si>
    <t>REALIZACJA KAMEROWA</t>
  </si>
  <si>
    <t>OBSŁUGA TECHNICZNA</t>
  </si>
  <si>
    <t>MULTIMEDIA I OŚWIETLENIE</t>
  </si>
  <si>
    <t>Załadunek i rozładunek</t>
  </si>
  <si>
    <t>Kierownik - czas pracy do 12 h/dzień</t>
  </si>
  <si>
    <t>Realizator oświetlenia - czas pracy do 12h/dzień</t>
  </si>
  <si>
    <t>Ralizator multimediów - czas pracy do 12h/dzień</t>
  </si>
  <si>
    <t>Technik  - czas pracy do 12h/dzień</t>
  </si>
  <si>
    <t>Realizator dźwięku</t>
  </si>
  <si>
    <t>Technik - montaż / demontaż</t>
  </si>
  <si>
    <t>Technik - obsługa podczas eventu</t>
  </si>
  <si>
    <t>Realizator wizji</t>
  </si>
  <si>
    <t>Operator kamery</t>
  </si>
  <si>
    <t>ZAKWATEROWANIE I LOGISTYKA</t>
  </si>
  <si>
    <t>LOGISTYKA</t>
  </si>
  <si>
    <t>Transport osobowy</t>
  </si>
  <si>
    <t>Transport bus</t>
  </si>
  <si>
    <t>Transport ciężarowy</t>
  </si>
  <si>
    <t>SCENA</t>
  </si>
  <si>
    <t>OBSŁUGA SCENOGRAFICZNA</t>
  </si>
  <si>
    <t>Montaż / 12h</t>
  </si>
  <si>
    <t>Demontaż</t>
  </si>
  <si>
    <t>PRODUKCJA WYDARZENIA</t>
  </si>
  <si>
    <t>KOSZTY PRODUKCYJNE</t>
  </si>
  <si>
    <t>Hostessy</t>
  </si>
  <si>
    <t>Ubezpieczenie NNW uczestników wydarzenia</t>
  </si>
  <si>
    <t xml:space="preserve"> </t>
  </si>
  <si>
    <t>SUMA NETTO</t>
  </si>
  <si>
    <t>SUMA NETTO + FEE</t>
  </si>
  <si>
    <t>SUMA TOTAL BRUTTO</t>
  </si>
  <si>
    <t>ZESPÓŁ OSÓB WSKAZANYCH DO REALIZACJI</t>
  </si>
  <si>
    <t>Koordynator Teatr Dramatyczny</t>
  </si>
  <si>
    <t>Koordynator Sala Marmurowa</t>
  </si>
  <si>
    <t>Koordynator Sala Trójki</t>
  </si>
  <si>
    <t>Kontrola wejść</t>
  </si>
  <si>
    <t>Koordynator hostess</t>
  </si>
  <si>
    <t>Foto</t>
  </si>
  <si>
    <t>Video</t>
  </si>
  <si>
    <t>Facylitator graficzny</t>
  </si>
  <si>
    <t>2 tłumaczy migowych</t>
  </si>
  <si>
    <t>Makijażystka</t>
  </si>
  <si>
    <t>Scena główna Teatru Dramatycznego</t>
  </si>
  <si>
    <t>3 kamery</t>
  </si>
  <si>
    <t>Sala Marmurowa</t>
  </si>
  <si>
    <t>Ekran diodowy 6x5m</t>
  </si>
  <si>
    <t>Sala Trójki</t>
  </si>
  <si>
    <t>Krótkofalówka dla produkcji</t>
  </si>
  <si>
    <t>Drukarka z tuszem i papierem</t>
  </si>
  <si>
    <t>Hol Główny</t>
  </si>
  <si>
    <t>Sala Mikołajskiej</t>
  </si>
  <si>
    <t>Sala Korczaka</t>
  </si>
  <si>
    <t>TV 100 cali</t>
  </si>
  <si>
    <t>Zapewnienie i dostarczenie do 10.00 każdego dnia (07-09.11.2024 r.) 30 szt. kanapek zapakowanych w ekologiczne opakowanie</t>
  </si>
  <si>
    <t>Zapewnienie i obsługa serwisu kawowego ciągłego dla uczestników, panelistów, ekspertów i obsługi Kongresu w dn. 07-09.11.2024 r. w godzinach realizacji wydarzenia dla 1000 osób każdego dnia</t>
  </si>
  <si>
    <t>Zapewnienie serwisu kawowego ciągłego w biurze produkcji dla obsługi Kongresu w dn. 07-09.11.2024 r. w godzinach realizacji wydarzenia w Sali Trojki dla 150 osób każdego dnia</t>
  </si>
  <si>
    <t>Narodowe Centrum Kultury</t>
  </si>
  <si>
    <t>współKongres Kultury</t>
  </si>
  <si>
    <t>Pałac Kultury i Nauki</t>
  </si>
  <si>
    <t>07-09.11.2024</t>
  </si>
  <si>
    <t>SUMA BRUTTO</t>
  </si>
  <si>
    <t>Zapewnienie bufetu słodkiego i owoców dla 150 osób każdego dnia w Sali Trójki</t>
  </si>
  <si>
    <t>Ekran diodowy (20m2)</t>
  </si>
  <si>
    <t>Konstrukcja</t>
  </si>
  <si>
    <t>Okablowanie i peryferia, najazdy</t>
  </si>
  <si>
    <t>Technik - demontaz - do 12h/dn</t>
  </si>
  <si>
    <t>Technik - montaz - do 12h/dn</t>
  </si>
  <si>
    <t>Podglądy, okablowanie, peryferia, akcesoria wizyjne</t>
  </si>
  <si>
    <t>Wóz transmisyjny</t>
  </si>
  <si>
    <t>Mikrofony i odsłuchy</t>
  </si>
  <si>
    <t>Oświetlenie (LED ściany + dioda)</t>
  </si>
  <si>
    <t xml:space="preserve">                     </t>
  </si>
  <si>
    <t>Wyprodukowanie 3 ścianek z karton gipsu o wymiarach 4x3 m.,</t>
  </si>
  <si>
    <t>MEBLE</t>
  </si>
  <si>
    <t>ELEMENTY</t>
  </si>
  <si>
    <t>SALA MIKOŁAJSKIEJ</t>
  </si>
  <si>
    <t>SALA KORCZAKA</t>
  </si>
  <si>
    <t>2 strefy chill-out o wymiarach 4x4m</t>
  </si>
  <si>
    <t>2 strefy chill-out o wymiarach 3x3m</t>
  </si>
  <si>
    <t>Montaż/demontaż</t>
  </si>
  <si>
    <t>Transport</t>
  </si>
  <si>
    <t xml:space="preserve">OBSŁUGA </t>
  </si>
  <si>
    <t>SCENOGRAFIA I BRANDING</t>
  </si>
  <si>
    <t>ELEMENTY SCENOGRAFICZNE/BRANDINGOWE</t>
  </si>
  <si>
    <t>Druk plakatów o łącznym nakładzie od 120 do 300 szt.</t>
  </si>
  <si>
    <t>Przygotowanie i zamówienie opasek biletowych tywek dla uczestników Kongresu</t>
  </si>
  <si>
    <t>przygotowanie i zamówienie identyfikatorów (rozmiar B7, oczkowane, plus smycz) dla produkcji w nakładzie maksymalnie 150 szt.</t>
  </si>
  <si>
    <t>KWIATY</t>
  </si>
  <si>
    <t>SALA MARMUROWA</t>
  </si>
  <si>
    <t>rośliny doniczkowe - ze wskazaniem na rośliny biurowe, zielone, o większych gabarytach; min. 20 donic</t>
  </si>
  <si>
    <t>min. 6 laptopów wraz z akcesoriami (myszka, ładowarka, kable HDMI z
przejściówkami),</t>
  </si>
  <si>
    <t>Flipcharty, materiały biurowe</t>
  </si>
  <si>
    <t>FEE AGENCYJNE 4%</t>
  </si>
  <si>
    <t>BRUTTO</t>
  </si>
  <si>
    <t>10 listw LED</t>
  </si>
  <si>
    <t>Światłowody, okablowanie i peryferia / system realizacji</t>
  </si>
  <si>
    <t>SZ. P. ROBERT PIASKOWSKI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</si>
</sst>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zł&quot;_ ;_ * \(#,##0.00\)\ &quot;zł&quot;_ ;_ * &quot;-&quot;??_)\ &quot;zł&quot;_ ;_ @_ "/>
    <numFmt numFmtId="164" formatCode="_-* #,##0.00\ &quot;zł&quot;_-;\-* #,##0.00\ &quot;zł&quot;_-;_-* &quot;-&quot;??\ &quot;zł&quot;_-;_-@_-"/>
    <numFmt numFmtId="165" formatCode="#,##0.00\ &quot;zł&quot;"/>
  </numFmts>
  <fonts count="3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  <charset val="238"/>
    </font>
    <font>
      <b/>
      <sz val="26"/>
      <color theme="1"/>
      <name val="Calibri"/>
      <family val="2"/>
    </font>
    <font>
      <b/>
      <sz val="46"/>
      <color rgb="FF95233E"/>
      <name val="Calibri"/>
      <family val="2"/>
    </font>
    <font>
      <b/>
      <sz val="30"/>
      <color theme="1"/>
      <name val="Calibri"/>
      <family val="2"/>
    </font>
    <font>
      <b/>
      <sz val="30"/>
      <color rgb="FF95233E"/>
      <name val="Calibri"/>
      <family val="2"/>
    </font>
    <font>
      <sz val="20"/>
      <name val="Calibri"/>
      <family val="2"/>
    </font>
    <font>
      <b/>
      <sz val="48"/>
      <color theme="0"/>
      <name val="Calibri"/>
      <family val="2"/>
    </font>
    <font>
      <sz val="18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32"/>
      <color theme="0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  <charset val="238"/>
    </font>
    <font>
      <b/>
      <sz val="18"/>
      <color theme="1"/>
      <name val="Calibri"/>
      <family val="2"/>
    </font>
    <font>
      <b/>
      <sz val="18"/>
      <color theme="1"/>
      <name val="Calibri"/>
      <family val="2"/>
      <charset val="238"/>
    </font>
    <font>
      <sz val="13"/>
      <color theme="1"/>
      <name val="Calibri"/>
      <family val="2"/>
    </font>
    <font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26"/>
      <color theme="0"/>
      <name val="Calibri"/>
      <family val="2"/>
    </font>
    <font>
      <b/>
      <sz val="26"/>
      <name val="Calibri"/>
      <family val="2"/>
    </font>
    <font>
      <sz val="26"/>
      <name val="Calibri"/>
      <family val="2"/>
    </font>
    <font>
      <b/>
      <sz val="20"/>
      <color theme="0"/>
      <name val="Calibri"/>
      <family val="2"/>
      <charset val="238"/>
    </font>
    <font>
      <b/>
      <sz val="20"/>
      <name val="Calibri"/>
      <family val="2"/>
      <charset val="238"/>
    </font>
    <font>
      <sz val="18"/>
      <name val="Calibri"/>
      <family val="2"/>
    </font>
    <font>
      <b/>
      <sz val="36"/>
      <color theme="0"/>
      <name val="Calibri"/>
      <family val="2"/>
    </font>
    <font>
      <sz val="20"/>
      <name val="Calibri"/>
      <family val="2"/>
      <charset val="238"/>
    </font>
    <font>
      <b/>
      <sz val="24"/>
      <color theme="0"/>
      <name val="Calibri"/>
      <family val="2"/>
    </font>
    <font>
      <b/>
      <sz val="24"/>
      <color theme="1"/>
      <name val="Calibri"/>
      <family val="2"/>
    </font>
    <font>
      <b/>
      <sz val="18"/>
      <color rgb="FFC00000"/>
      <name val="Calibri"/>
      <family val="2"/>
      <charset val="238"/>
    </font>
    <font>
      <b/>
      <sz val="26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0A50"/>
        <bgColor indexed="64"/>
      </patternFill>
    </fill>
    <fill>
      <patternFill patternType="solid">
        <fgColor rgb="FFFD328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471F4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7" borderId="20">
      <alignment horizontal="left" vertical="center"/>
    </xf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164" fontId="13" fillId="4" borderId="16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165" fontId="4" fillId="5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left" vertical="center" wrapText="1"/>
    </xf>
    <xf numFmtId="0" fontId="13" fillId="0" borderId="37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165" fontId="13" fillId="0" borderId="39" xfId="1" applyNumberFormat="1" applyFont="1" applyFill="1" applyBorder="1" applyAlignment="1">
      <alignment horizontal="right" vertical="center" indent="1"/>
    </xf>
    <xf numFmtId="165" fontId="19" fillId="0" borderId="30" xfId="1" applyNumberFormat="1" applyFont="1" applyFill="1" applyBorder="1" applyAlignment="1">
      <alignment horizontal="right" vertical="center" indent="1"/>
    </xf>
    <xf numFmtId="165" fontId="14" fillId="0" borderId="26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2" fillId="3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164" fontId="13" fillId="4" borderId="45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5" fillId="8" borderId="35" xfId="1" applyFont="1" applyFill="1" applyBorder="1" applyAlignment="1">
      <alignment horizontal="left" vertical="center" wrapText="1"/>
    </xf>
    <xf numFmtId="0" fontId="13" fillId="8" borderId="42" xfId="1" applyFont="1" applyFill="1" applyBorder="1" applyAlignment="1">
      <alignment horizontal="center" vertical="center"/>
    </xf>
    <xf numFmtId="0" fontId="13" fillId="8" borderId="23" xfId="1" applyFont="1" applyFill="1" applyBorder="1" applyAlignment="1">
      <alignment horizontal="center" vertical="center"/>
    </xf>
    <xf numFmtId="164" fontId="13" fillId="8" borderId="47" xfId="1" applyNumberFormat="1" applyFont="1" applyFill="1" applyBorder="1" applyAlignment="1">
      <alignment horizontal="right" vertical="center" indent="1"/>
    </xf>
    <xf numFmtId="165" fontId="19" fillId="8" borderId="24" xfId="1" applyNumberFormat="1" applyFont="1" applyFill="1" applyBorder="1" applyAlignment="1">
      <alignment horizontal="right" vertical="center" indent="1"/>
    </xf>
    <xf numFmtId="0" fontId="18" fillId="0" borderId="48" xfId="1" applyFont="1" applyFill="1" applyBorder="1" applyAlignment="1">
      <alignment horizontal="left" vertical="center" wrapText="1"/>
    </xf>
    <xf numFmtId="0" fontId="13" fillId="0" borderId="49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left" vertical="center" wrapText="1"/>
    </xf>
    <xf numFmtId="0" fontId="13" fillId="0" borderId="53" xfId="1" applyFont="1" applyFill="1" applyBorder="1" applyAlignment="1">
      <alignment horizontal="center" vertical="center"/>
    </xf>
    <xf numFmtId="165" fontId="19" fillId="0" borderId="29" xfId="1" applyNumberFormat="1" applyFont="1" applyFill="1" applyBorder="1" applyAlignment="1">
      <alignment horizontal="right" vertical="center" indent="1"/>
    </xf>
    <xf numFmtId="0" fontId="13" fillId="8" borderId="28" xfId="1" applyFont="1" applyFill="1" applyBorder="1" applyAlignment="1">
      <alignment horizontal="center" vertical="center"/>
    </xf>
    <xf numFmtId="164" fontId="13" fillId="8" borderId="51" xfId="1" applyNumberFormat="1" applyFont="1" applyFill="1" applyBorder="1" applyAlignment="1">
      <alignment horizontal="right" vertical="center" indent="1"/>
    </xf>
    <xf numFmtId="165" fontId="19" fillId="8" borderId="29" xfId="1" applyNumberFormat="1" applyFont="1" applyFill="1" applyBorder="1" applyAlignment="1">
      <alignment horizontal="right" vertical="center" indent="1"/>
    </xf>
    <xf numFmtId="0" fontId="15" fillId="8" borderId="36" xfId="1" applyFont="1" applyFill="1" applyBorder="1" applyAlignment="1">
      <alignment horizontal="left" vertical="center" wrapText="1"/>
    </xf>
    <xf numFmtId="0" fontId="15" fillId="8" borderId="48" xfId="1" applyFont="1" applyFill="1" applyBorder="1" applyAlignment="1">
      <alignment horizontal="left" vertical="center" wrapText="1"/>
    </xf>
    <xf numFmtId="0" fontId="13" fillId="8" borderId="49" xfId="1" applyFont="1" applyFill="1" applyBorder="1" applyAlignment="1">
      <alignment horizontal="center" vertical="center"/>
    </xf>
    <xf numFmtId="0" fontId="13" fillId="8" borderId="50" xfId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left" vertical="center" wrapText="1"/>
    </xf>
    <xf numFmtId="0" fontId="11" fillId="0" borderId="55" xfId="1" applyFont="1" applyFill="1" applyBorder="1" applyAlignment="1">
      <alignment horizontal="left" vertical="center" wrapText="1"/>
    </xf>
    <xf numFmtId="0" fontId="13" fillId="0" borderId="56" xfId="1" applyFont="1" applyFill="1" applyBorder="1" applyAlignment="1">
      <alignment horizontal="center" vertical="center"/>
    </xf>
    <xf numFmtId="165" fontId="19" fillId="0" borderId="33" xfId="1" applyNumberFormat="1" applyFont="1" applyFill="1" applyBorder="1" applyAlignment="1">
      <alignment horizontal="right" vertical="center" indent="1"/>
    </xf>
    <xf numFmtId="0" fontId="21" fillId="5" borderId="40" xfId="0" applyFont="1" applyFill="1" applyBorder="1" applyAlignment="1">
      <alignment horizontal="center" vertical="center"/>
    </xf>
    <xf numFmtId="165" fontId="14" fillId="8" borderId="60" xfId="1" applyNumberFormat="1" applyFont="1" applyFill="1" applyBorder="1" applyAlignment="1">
      <alignment horizontal="center"/>
    </xf>
    <xf numFmtId="165" fontId="13" fillId="0" borderId="51" xfId="1" applyNumberFormat="1" applyFont="1" applyFill="1" applyBorder="1" applyAlignment="1">
      <alignment horizontal="right" vertical="center" indent="1"/>
    </xf>
    <xf numFmtId="165" fontId="14" fillId="0" borderId="61" xfId="1" applyNumberFormat="1" applyFont="1" applyFill="1" applyBorder="1" applyAlignment="1">
      <alignment horizontal="center"/>
    </xf>
    <xf numFmtId="165" fontId="13" fillId="0" borderId="63" xfId="1" applyNumberFormat="1" applyFont="1" applyFill="1" applyBorder="1" applyAlignment="1">
      <alignment horizontal="right" vertical="center" indent="1"/>
    </xf>
    <xf numFmtId="164" fontId="13" fillId="8" borderId="63" xfId="1" applyNumberFormat="1" applyFont="1" applyFill="1" applyBorder="1" applyAlignment="1">
      <alignment horizontal="right" vertical="center" indent="1"/>
    </xf>
    <xf numFmtId="0" fontId="16" fillId="8" borderId="61" xfId="1" applyFont="1" applyFill="1" applyBorder="1" applyAlignment="1">
      <alignment horizontal="center" vertical="center" wrapText="1"/>
    </xf>
    <xf numFmtId="0" fontId="16" fillId="0" borderId="61" xfId="1" applyFont="1" applyFill="1" applyBorder="1" applyAlignment="1">
      <alignment horizontal="center" vertical="center" wrapText="1"/>
    </xf>
    <xf numFmtId="165" fontId="13" fillId="0" borderId="58" xfId="1" applyNumberFormat="1" applyFont="1" applyFill="1" applyBorder="1" applyAlignment="1">
      <alignment horizontal="right" vertical="center" indent="1"/>
    </xf>
    <xf numFmtId="0" fontId="16" fillId="0" borderId="64" xfId="1" applyFont="1" applyFill="1" applyBorder="1" applyAlignment="1">
      <alignment horizontal="center" vertical="center" wrapText="1"/>
    </xf>
    <xf numFmtId="165" fontId="14" fillId="0" borderId="64" xfId="1" applyNumberFormat="1" applyFont="1" applyFill="1" applyBorder="1" applyAlignment="1">
      <alignment horizontal="center"/>
    </xf>
    <xf numFmtId="0" fontId="11" fillId="0" borderId="21" xfId="1" applyFont="1" applyFill="1" applyBorder="1" applyAlignment="1">
      <alignment horizontal="left" vertical="center" wrapText="1"/>
    </xf>
    <xf numFmtId="165" fontId="19" fillId="0" borderId="65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horizontal="center" vertical="center" wrapText="1"/>
    </xf>
    <xf numFmtId="165" fontId="14" fillId="0" borderId="61" xfId="1" applyNumberFormat="1" applyFont="1" applyFill="1" applyBorder="1" applyAlignment="1">
      <alignment horizontal="center" vertical="center"/>
    </xf>
    <xf numFmtId="165" fontId="14" fillId="0" borderId="64" xfId="1" applyNumberFormat="1" applyFont="1" applyFill="1" applyBorder="1" applyAlignment="1">
      <alignment horizontal="center" vertical="center"/>
    </xf>
    <xf numFmtId="165" fontId="13" fillId="0" borderId="51" xfId="1" applyNumberFormat="1" applyFont="1" applyFill="1" applyBorder="1" applyAlignment="1">
      <alignment horizontal="right" vertical="center"/>
    </xf>
    <xf numFmtId="165" fontId="4" fillId="5" borderId="71" xfId="0" applyNumberFormat="1" applyFont="1" applyFill="1" applyBorder="1" applyAlignment="1">
      <alignment horizontal="right" vertical="center"/>
    </xf>
    <xf numFmtId="164" fontId="13" fillId="0" borderId="51" xfId="1" applyNumberFormat="1" applyFont="1" applyFill="1" applyBorder="1" applyAlignment="1">
      <alignment horizontal="right" vertical="center" inden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4" fontId="28" fillId="4" borderId="4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164" fontId="26" fillId="3" borderId="18" xfId="0" applyNumberFormat="1" applyFont="1" applyFill="1" applyBorder="1" applyAlignment="1">
      <alignment horizontal="right" vertical="center"/>
    </xf>
    <xf numFmtId="164" fontId="28" fillId="4" borderId="5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3" fillId="0" borderId="6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3" fillId="2" borderId="28" xfId="1" applyFont="1" applyFill="1" applyBorder="1" applyAlignment="1">
      <alignment horizontal="center" vertical="center"/>
    </xf>
    <xf numFmtId="164" fontId="13" fillId="2" borderId="77" xfId="1" applyNumberFormat="1" applyFont="1" applyFill="1" applyBorder="1" applyAlignment="1">
      <alignment horizontal="right" vertical="center" indent="1"/>
    </xf>
    <xf numFmtId="0" fontId="13" fillId="2" borderId="50" xfId="1" applyFont="1" applyFill="1" applyBorder="1" applyAlignment="1">
      <alignment horizontal="center" vertical="center"/>
    </xf>
    <xf numFmtId="165" fontId="13" fillId="0" borderId="77" xfId="1" applyNumberFormat="1" applyFont="1" applyFill="1" applyBorder="1" applyAlignment="1">
      <alignment horizontal="right" vertical="center" indent="1"/>
    </xf>
    <xf numFmtId="165" fontId="20" fillId="3" borderId="18" xfId="0" applyNumberFormat="1" applyFont="1" applyFill="1" applyBorder="1" applyAlignment="1">
      <alignment horizontal="right" vertical="center"/>
    </xf>
    <xf numFmtId="164" fontId="13" fillId="0" borderId="58" xfId="1" applyNumberFormat="1" applyFont="1" applyFill="1" applyBorder="1" applyAlignment="1">
      <alignment horizontal="right" vertical="center" indent="1"/>
    </xf>
    <xf numFmtId="165" fontId="19" fillId="0" borderId="11" xfId="1" applyNumberFormat="1" applyFont="1" applyFill="1" applyBorder="1" applyAlignment="1">
      <alignment horizontal="right" vertical="center" indent="1"/>
    </xf>
    <xf numFmtId="0" fontId="11" fillId="0" borderId="78" xfId="1" applyFont="1" applyFill="1" applyBorder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165" fontId="13" fillId="0" borderId="58" xfId="1" applyNumberFormat="1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center" vertical="center"/>
    </xf>
    <xf numFmtId="165" fontId="14" fillId="0" borderId="79" xfId="1" applyNumberFormat="1" applyFont="1" applyFill="1" applyBorder="1" applyAlignment="1">
      <alignment horizontal="center"/>
    </xf>
    <xf numFmtId="0" fontId="11" fillId="0" borderId="80" xfId="1" applyFont="1" applyFill="1" applyBorder="1" applyAlignment="1">
      <alignment horizontal="left" vertical="center" wrapText="1"/>
    </xf>
    <xf numFmtId="0" fontId="13" fillId="8" borderId="37" xfId="1" applyFont="1" applyFill="1" applyBorder="1" applyAlignment="1">
      <alignment horizontal="center" vertical="center"/>
    </xf>
    <xf numFmtId="0" fontId="13" fillId="8" borderId="38" xfId="1" applyFont="1" applyFill="1" applyBorder="1" applyAlignment="1">
      <alignment horizontal="center" vertical="center"/>
    </xf>
    <xf numFmtId="164" fontId="13" fillId="8" borderId="77" xfId="1" applyNumberFormat="1" applyFont="1" applyFill="1" applyBorder="1" applyAlignment="1">
      <alignment horizontal="right" vertical="center" indent="1"/>
    </xf>
    <xf numFmtId="165" fontId="19" fillId="8" borderId="62" xfId="1" applyNumberFormat="1" applyFont="1" applyFill="1" applyBorder="1" applyAlignment="1">
      <alignment horizontal="right" vertical="center" indent="1"/>
    </xf>
    <xf numFmtId="165" fontId="14" fillId="8" borderId="66" xfId="1" applyNumberFormat="1" applyFont="1" applyFill="1" applyBorder="1" applyAlignment="1">
      <alignment horizontal="center"/>
    </xf>
    <xf numFmtId="0" fontId="12" fillId="3" borderId="81" xfId="0" applyFont="1" applyFill="1" applyBorder="1" applyAlignment="1">
      <alignment horizontal="center" vertical="center"/>
    </xf>
    <xf numFmtId="165" fontId="13" fillId="0" borderId="57" xfId="1" applyNumberFormat="1" applyFont="1" applyFill="1" applyBorder="1" applyAlignment="1">
      <alignment horizontal="right" vertical="center" indent="1"/>
    </xf>
    <xf numFmtId="0" fontId="15" fillId="8" borderId="24" xfId="1" applyFont="1" applyFill="1" applyBorder="1" applyAlignment="1">
      <alignment horizontal="left" vertical="center" wrapText="1"/>
    </xf>
    <xf numFmtId="0" fontId="18" fillId="0" borderId="83" xfId="1" applyFont="1" applyFill="1" applyBorder="1" applyAlignment="1">
      <alignment horizontal="left" vertical="center" wrapText="1"/>
    </xf>
    <xf numFmtId="0" fontId="11" fillId="0" borderId="29" xfId="1" applyFont="1" applyFill="1" applyBorder="1" applyAlignment="1">
      <alignment horizontal="left" vertical="center" wrapText="1"/>
    </xf>
    <xf numFmtId="0" fontId="11" fillId="0" borderId="83" xfId="1" applyFont="1" applyFill="1" applyBorder="1" applyAlignment="1">
      <alignment horizontal="left" vertical="center" wrapText="1"/>
    </xf>
    <xf numFmtId="0" fontId="15" fillId="8" borderId="29" xfId="1" applyFont="1" applyFill="1" applyBorder="1" applyAlignment="1">
      <alignment horizontal="left" vertical="center" wrapText="1"/>
    </xf>
    <xf numFmtId="0" fontId="10" fillId="2" borderId="83" xfId="0" applyFont="1" applyFill="1" applyBorder="1" applyAlignment="1">
      <alignment horizontal="left" vertical="center"/>
    </xf>
    <xf numFmtId="0" fontId="18" fillId="0" borderId="29" xfId="1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left" vertical="center" wrapText="1"/>
    </xf>
    <xf numFmtId="0" fontId="11" fillId="0" borderId="62" xfId="1" applyFont="1" applyFill="1" applyBorder="1" applyAlignment="1">
      <alignment horizontal="left" vertical="center" wrapText="1"/>
    </xf>
    <xf numFmtId="0" fontId="15" fillId="8" borderId="62" xfId="1" applyFont="1" applyFill="1" applyBorder="1" applyAlignment="1">
      <alignment horizontal="left" vertical="center" wrapText="1"/>
    </xf>
    <xf numFmtId="0" fontId="15" fillId="8" borderId="83" xfId="1" applyFont="1" applyFill="1" applyBorder="1" applyAlignment="1">
      <alignment horizontal="left" vertical="center" wrapText="1"/>
    </xf>
    <xf numFmtId="0" fontId="11" fillId="0" borderId="33" xfId="1" applyFont="1" applyFill="1" applyBorder="1" applyAlignment="1">
      <alignment horizontal="left" vertical="center" wrapText="1"/>
    </xf>
    <xf numFmtId="165" fontId="14" fillId="8" borderId="25" xfId="1" applyNumberFormat="1" applyFont="1" applyFill="1" applyBorder="1" applyAlignment="1">
      <alignment horizontal="center"/>
    </xf>
    <xf numFmtId="165" fontId="14" fillId="0" borderId="8" xfId="1" applyNumberFormat="1" applyFont="1" applyFill="1" applyBorder="1" applyAlignment="1">
      <alignment horizontal="center" vertical="center"/>
    </xf>
    <xf numFmtId="165" fontId="14" fillId="0" borderId="30" xfId="1" applyNumberFormat="1" applyFont="1" applyFill="1" applyBorder="1" applyAlignment="1">
      <alignment horizontal="center" vertical="center"/>
    </xf>
    <xf numFmtId="165" fontId="14" fillId="8" borderId="30" xfId="1" applyNumberFormat="1" applyFont="1" applyFill="1" applyBorder="1" applyAlignment="1">
      <alignment horizontal="center"/>
    </xf>
    <xf numFmtId="165" fontId="14" fillId="2" borderId="54" xfId="1" applyNumberFormat="1" applyFont="1" applyFill="1" applyBorder="1" applyAlignment="1">
      <alignment horizontal="center"/>
    </xf>
    <xf numFmtId="165" fontId="14" fillId="2" borderId="30" xfId="1" applyNumberFormat="1" applyFont="1" applyFill="1" applyBorder="1" applyAlignment="1">
      <alignment horizontal="center"/>
    </xf>
    <xf numFmtId="165" fontId="14" fillId="8" borderId="30" xfId="1" applyNumberFormat="1" applyFont="1" applyFill="1" applyBorder="1" applyAlignment="1">
      <alignment horizontal="center" vertical="center"/>
    </xf>
    <xf numFmtId="165" fontId="23" fillId="0" borderId="30" xfId="1" applyNumberFormat="1" applyFont="1" applyFill="1" applyBorder="1" applyAlignment="1">
      <alignment horizontal="center" vertical="center"/>
    </xf>
    <xf numFmtId="0" fontId="16" fillId="8" borderId="54" xfId="1" applyFont="1" applyFill="1" applyBorder="1" applyAlignment="1">
      <alignment horizontal="center" vertical="center" wrapText="1"/>
    </xf>
    <xf numFmtId="165" fontId="23" fillId="0" borderId="84" xfId="1" applyNumberFormat="1" applyFont="1" applyFill="1" applyBorder="1" applyAlignment="1">
      <alignment horizontal="center" vertical="center"/>
    </xf>
    <xf numFmtId="0" fontId="13" fillId="8" borderId="22" xfId="1" applyFont="1" applyFill="1" applyBorder="1" applyAlignment="1">
      <alignment horizontal="center" vertical="center"/>
    </xf>
    <xf numFmtId="165" fontId="19" fillId="8" borderId="21" xfId="1" applyNumberFormat="1" applyFont="1" applyFill="1" applyBorder="1" applyAlignment="1">
      <alignment horizontal="right" vertical="center" indent="1"/>
    </xf>
    <xf numFmtId="0" fontId="13" fillId="0" borderId="82" xfId="1" applyFont="1" applyFill="1" applyBorder="1" applyAlignment="1">
      <alignment horizontal="center" vertical="center"/>
    </xf>
    <xf numFmtId="0" fontId="13" fillId="0" borderId="27" xfId="1" applyFont="1" applyFill="1" applyBorder="1" applyAlignment="1">
      <alignment horizontal="center" vertical="center"/>
    </xf>
    <xf numFmtId="165" fontId="19" fillId="0" borderId="26" xfId="1" applyNumberFormat="1" applyFont="1" applyFill="1" applyBorder="1" applyAlignment="1">
      <alignment horizontal="right" vertical="center" indent="1"/>
    </xf>
    <xf numFmtId="0" fontId="13" fillId="8" borderId="27" xfId="1" applyFont="1" applyFill="1" applyBorder="1" applyAlignment="1">
      <alignment horizontal="center" vertical="center"/>
    </xf>
    <xf numFmtId="165" fontId="19" fillId="8" borderId="26" xfId="1" applyNumberFormat="1" applyFont="1" applyFill="1" applyBorder="1" applyAlignment="1">
      <alignment horizontal="right" vertical="center" indent="1"/>
    </xf>
    <xf numFmtId="0" fontId="13" fillId="2" borderId="82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3" fillId="8" borderId="82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165" fontId="19" fillId="0" borderId="80" xfId="1" applyNumberFormat="1" applyFont="1" applyFill="1" applyBorder="1" applyAlignment="1">
      <alignment horizontal="right" vertical="center" indent="1"/>
    </xf>
    <xf numFmtId="164" fontId="13" fillId="2" borderId="63" xfId="1" applyNumberFormat="1" applyFont="1" applyFill="1" applyBorder="1" applyAlignment="1">
      <alignment horizontal="right" vertical="center" indent="1"/>
    </xf>
    <xf numFmtId="164" fontId="13" fillId="2" borderId="51" xfId="1" applyNumberFormat="1" applyFont="1" applyFill="1" applyBorder="1" applyAlignment="1">
      <alignment horizontal="right" vertical="center" indent="1"/>
    </xf>
    <xf numFmtId="165" fontId="13" fillId="0" borderId="85" xfId="1" applyNumberFormat="1" applyFont="1" applyFill="1" applyBorder="1" applyAlignment="1">
      <alignment horizontal="right" vertical="center" indent="1"/>
    </xf>
    <xf numFmtId="165" fontId="19" fillId="0" borderId="86" xfId="1" applyNumberFormat="1" applyFont="1" applyFill="1" applyBorder="1" applyAlignment="1">
      <alignment horizontal="right" vertical="center" indent="1"/>
    </xf>
    <xf numFmtId="165" fontId="19" fillId="0" borderId="34" xfId="1" applyNumberFormat="1" applyFont="1" applyFill="1" applyBorder="1" applyAlignment="1">
      <alignment horizontal="right" vertical="center" indent="1"/>
    </xf>
    <xf numFmtId="0" fontId="13" fillId="0" borderId="87" xfId="1" applyFont="1" applyFill="1" applyBorder="1" applyAlignment="1">
      <alignment horizontal="center" vertical="center"/>
    </xf>
    <xf numFmtId="0" fontId="13" fillId="0" borderId="88" xfId="1" applyFont="1" applyFill="1" applyBorder="1" applyAlignment="1">
      <alignment horizontal="center" vertical="center"/>
    </xf>
    <xf numFmtId="165" fontId="19" fillId="0" borderId="84" xfId="1" applyNumberFormat="1" applyFont="1" applyFill="1" applyBorder="1" applyAlignment="1">
      <alignment horizontal="right" vertical="center" indent="1"/>
    </xf>
    <xf numFmtId="165" fontId="14" fillId="0" borderId="80" xfId="1" applyNumberFormat="1" applyFont="1" applyFill="1" applyBorder="1" applyAlignment="1">
      <alignment horizontal="center" vertical="center"/>
    </xf>
    <xf numFmtId="165" fontId="4" fillId="5" borderId="18" xfId="0" applyNumberFormat="1" applyFont="1" applyFill="1" applyBorder="1" applyAlignment="1">
      <alignment horizontal="right" vertical="center"/>
    </xf>
    <xf numFmtId="165" fontId="14" fillId="0" borderId="26" xfId="1" applyNumberFormat="1" applyFont="1" applyFill="1" applyBorder="1" applyAlignment="1">
      <alignment vertical="center"/>
    </xf>
    <xf numFmtId="165" fontId="14" fillId="0" borderId="43" xfId="1" applyNumberFormat="1" applyFont="1" applyFill="1" applyBorder="1" applyAlignment="1">
      <alignment vertical="center"/>
    </xf>
    <xf numFmtId="165" fontId="14" fillId="0" borderId="34" xfId="1" applyNumberFormat="1" applyFont="1" applyFill="1" applyBorder="1" applyAlignment="1">
      <alignment horizontal="center" vertical="center"/>
    </xf>
    <xf numFmtId="165" fontId="13" fillId="0" borderId="47" xfId="1" applyNumberFormat="1" applyFont="1" applyFill="1" applyBorder="1" applyAlignment="1">
      <alignment horizontal="right" vertical="center" indent="1"/>
    </xf>
    <xf numFmtId="165" fontId="19" fillId="0" borderId="24" xfId="1" applyNumberFormat="1" applyFont="1" applyFill="1" applyBorder="1" applyAlignment="1">
      <alignment horizontal="right" vertical="center" indent="1"/>
    </xf>
    <xf numFmtId="165" fontId="14" fillId="0" borderId="60" xfId="1" applyNumberFormat="1" applyFont="1" applyFill="1" applyBorder="1" applyAlignment="1">
      <alignment horizontal="center"/>
    </xf>
    <xf numFmtId="0" fontId="15" fillId="8" borderId="21" xfId="1" applyFont="1" applyFill="1" applyBorder="1" applyAlignment="1">
      <alignment horizontal="left" vertical="center" wrapText="1"/>
    </xf>
    <xf numFmtId="165" fontId="13" fillId="8" borderId="47" xfId="1" applyNumberFormat="1" applyFont="1" applyFill="1" applyBorder="1" applyAlignment="1">
      <alignment horizontal="right" vertical="center" indent="1"/>
    </xf>
    <xf numFmtId="165" fontId="31" fillId="5" borderId="59" xfId="1" applyNumberFormat="1" applyFont="1" applyFill="1" applyBorder="1" applyAlignment="1">
      <alignment horizontal="right" vertical="center" wrapText="1"/>
    </xf>
    <xf numFmtId="44" fontId="19" fillId="0" borderId="70" xfId="2" applyFont="1" applyFill="1" applyBorder="1" applyAlignment="1">
      <alignment vertical="center"/>
    </xf>
    <xf numFmtId="44" fontId="19" fillId="0" borderId="89" xfId="2" applyFont="1" applyFill="1" applyBorder="1" applyAlignment="1">
      <alignment vertical="center"/>
    </xf>
    <xf numFmtId="44" fontId="19" fillId="0" borderId="65" xfId="2" applyFont="1" applyFill="1" applyBorder="1" applyAlignment="1">
      <alignment horizontal="right" vertical="center" indent="1"/>
    </xf>
    <xf numFmtId="44" fontId="19" fillId="0" borderId="11" xfId="2" applyFont="1" applyFill="1" applyBorder="1" applyAlignment="1">
      <alignment horizontal="right" vertical="center" indent="1"/>
    </xf>
    <xf numFmtId="0" fontId="13" fillId="0" borderId="91" xfId="1" applyFont="1" applyFill="1" applyBorder="1" applyAlignment="1">
      <alignment horizontal="center" vertical="center"/>
    </xf>
    <xf numFmtId="0" fontId="13" fillId="0" borderId="92" xfId="1" applyFont="1" applyFill="1" applyBorder="1" applyAlignment="1">
      <alignment horizontal="center" vertical="center"/>
    </xf>
    <xf numFmtId="165" fontId="13" fillId="0" borderId="77" xfId="1" applyNumberFormat="1" applyFont="1" applyFill="1" applyBorder="1" applyAlignment="1">
      <alignment horizontal="right" vertical="center"/>
    </xf>
    <xf numFmtId="44" fontId="19" fillId="0" borderId="6" xfId="2" applyFont="1" applyFill="1" applyBorder="1" applyAlignment="1">
      <alignment vertical="center"/>
    </xf>
    <xf numFmtId="165" fontId="31" fillId="5" borderId="90" xfId="1" applyNumberFormat="1" applyFont="1" applyFill="1" applyBorder="1" applyAlignment="1">
      <alignment horizontal="right" vertical="center" wrapText="1"/>
    </xf>
    <xf numFmtId="165" fontId="31" fillId="5" borderId="40" xfId="1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right" vertical="center" wrapText="1"/>
    </xf>
    <xf numFmtId="0" fontId="29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right" vertical="center" wrapText="1"/>
    </xf>
    <xf numFmtId="0" fontId="29" fillId="2" borderId="12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9" fillId="2" borderId="2" xfId="0" applyFont="1" applyFill="1" applyBorder="1" applyAlignment="1">
      <alignment horizontal="right" vertical="center" wrapText="1"/>
    </xf>
    <xf numFmtId="0" fontId="29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6" borderId="71" xfId="0" applyFont="1" applyFill="1" applyBorder="1" applyAlignment="1">
      <alignment horizontal="center" vertical="center"/>
    </xf>
    <xf numFmtId="0" fontId="20" fillId="6" borderId="67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wrapText="1"/>
    </xf>
    <xf numFmtId="0" fontId="20" fillId="4" borderId="17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6" fillId="3" borderId="74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0" fillId="4" borderId="75" xfId="0" applyFont="1" applyFill="1" applyBorder="1" applyAlignment="1">
      <alignment horizontal="center" vertical="center"/>
    </xf>
    <xf numFmtId="0" fontId="20" fillId="4" borderId="76" xfId="0" applyFont="1" applyFill="1" applyBorder="1" applyAlignment="1">
      <alignment horizontal="center" vertical="center"/>
    </xf>
  </cellXfs>
  <cellStyles count="3">
    <cellStyle name="JET styl" xfId="1" xr:uid="{D3180F2E-A949-4249-ABA4-89078990D2B6}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2476501</xdr:colOff>
      <xdr:row>1</xdr:row>
      <xdr:rowOff>127000</xdr:rowOff>
    </xdr:from>
    <xdr:to>
      <xdr:col>1</xdr:col>
      <xdr:colOff>6032501</xdr:colOff>
      <xdr:row>6</xdr:row>
      <xdr:rowOff>577331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59EB84-09D2-DD47-B826-529F14106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330200"/>
          <a:ext cx="3556000" cy="375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8B45-C856-774C-BF7C-24D50977644F}">
  <sheetPr>
    <tabColor rgb="FFC00000"/>
    <pageSetUpPr fitToPage="1"/>
  </sheetPr>
  <dimension ref="B1:G157"/>
  <sheetViews>
    <sheetView tabSelected="1" zoomScale="50" zoomScaleNormal="50" zoomScalePageLayoutView="40" workbookViewId="0">
      <selection activeCell="B145" sqref="B145"/>
    </sheetView>
  </sheetViews>
  <sheetFormatPr baseColWidth="10" defaultColWidth="11.5" defaultRowHeight="14" x14ac:dyDescent="0.2"/>
  <cols>
    <col min="1" max="1" width="5" style="1" customWidth="1"/>
    <col min="2" max="2" width="111.1640625" style="1" customWidth="1"/>
    <col min="3" max="3" width="11.1640625" style="1" customWidth="1"/>
    <col min="4" max="4" width="11.83203125" style="2" customWidth="1"/>
    <col min="5" max="5" width="33.83203125" style="3" customWidth="1"/>
    <col min="6" max="6" width="47.1640625" style="2" customWidth="1"/>
    <col min="7" max="7" width="55.6640625" style="4" customWidth="1"/>
    <col min="8" max="16384" width="11.5" style="1"/>
  </cols>
  <sheetData>
    <row r="1" spans="2:7" ht="15" thickBot="1" x14ac:dyDescent="0.25"/>
    <row r="2" spans="2:7" customFormat="1" ht="51" customHeight="1" x14ac:dyDescent="0.2">
      <c r="B2" s="187"/>
      <c r="C2" s="190" t="s">
        <v>0</v>
      </c>
      <c r="D2" s="191"/>
      <c r="E2" s="191"/>
      <c r="F2" s="192" t="s">
        <v>69</v>
      </c>
      <c r="G2" s="193"/>
    </row>
    <row r="3" spans="2:7" customFormat="1" ht="51" customHeight="1" x14ac:dyDescent="0.2">
      <c r="B3" s="188"/>
      <c r="C3" s="168"/>
      <c r="D3" s="169"/>
      <c r="E3" s="169"/>
      <c r="F3" s="170" t="s">
        <v>109</v>
      </c>
      <c r="G3" s="171"/>
    </row>
    <row r="4" spans="2:7" customFormat="1" ht="51" customHeight="1" x14ac:dyDescent="0.2">
      <c r="B4" s="188"/>
      <c r="C4" s="172" t="s">
        <v>1</v>
      </c>
      <c r="D4" s="173"/>
      <c r="E4" s="173"/>
      <c r="F4" s="174" t="s">
        <v>70</v>
      </c>
      <c r="G4" s="175"/>
    </row>
    <row r="5" spans="2:7" customFormat="1" ht="51" customHeight="1" x14ac:dyDescent="0.2">
      <c r="B5" s="188"/>
      <c r="C5" s="172" t="s">
        <v>2</v>
      </c>
      <c r="D5" s="173"/>
      <c r="E5" s="173"/>
      <c r="F5" s="174" t="s">
        <v>71</v>
      </c>
      <c r="G5" s="175"/>
    </row>
    <row r="6" spans="2:7" customFormat="1" ht="51" customHeight="1" x14ac:dyDescent="0.2">
      <c r="B6" s="188"/>
      <c r="C6" s="172" t="s">
        <v>3</v>
      </c>
      <c r="D6" s="173"/>
      <c r="E6" s="173"/>
      <c r="F6" s="176" t="s">
        <v>72</v>
      </c>
      <c r="G6" s="171"/>
    </row>
    <row r="7" spans="2:7" customFormat="1" ht="51" customHeight="1" thickBot="1" x14ac:dyDescent="0.25">
      <c r="B7" s="189"/>
      <c r="C7" s="177"/>
      <c r="D7" s="178"/>
      <c r="E7" s="178"/>
      <c r="F7" s="179"/>
      <c r="G7" s="180"/>
    </row>
    <row r="8" spans="2:7" s="6" customFormat="1" ht="27" thickBot="1" x14ac:dyDescent="0.25">
      <c r="B8" s="195"/>
      <c r="C8" s="195"/>
      <c r="D8" s="195"/>
      <c r="E8" s="195"/>
      <c r="F8" s="195"/>
      <c r="G8" s="195"/>
    </row>
    <row r="9" spans="2:7" s="6" customFormat="1" ht="26" x14ac:dyDescent="0.2">
      <c r="B9" s="181" t="s">
        <v>8</v>
      </c>
      <c r="C9" s="182"/>
      <c r="D9" s="182"/>
      <c r="E9" s="182"/>
      <c r="F9" s="182"/>
      <c r="G9" s="183"/>
    </row>
    <row r="10" spans="2:7" s="6" customFormat="1" ht="27" thickBot="1" x14ac:dyDescent="0.25">
      <c r="B10" s="184"/>
      <c r="C10" s="185"/>
      <c r="D10" s="185"/>
      <c r="E10" s="185"/>
      <c r="F10" s="185"/>
      <c r="G10" s="186"/>
    </row>
    <row r="11" spans="2:7" s="18" customFormat="1" ht="45" customHeight="1" thickBot="1" x14ac:dyDescent="0.25">
      <c r="B11" s="194"/>
      <c r="C11" s="194"/>
      <c r="D11" s="194"/>
      <c r="E11" s="194"/>
      <c r="F11" s="194"/>
      <c r="G11" s="194"/>
    </row>
    <row r="12" spans="2:7" s="7" customFormat="1" ht="45" customHeight="1" thickBot="1" x14ac:dyDescent="0.25">
      <c r="B12" s="19" t="s">
        <v>8</v>
      </c>
      <c r="C12" s="8" t="s">
        <v>4</v>
      </c>
      <c r="D12" s="8" t="s">
        <v>5</v>
      </c>
      <c r="E12" s="9" t="s">
        <v>6</v>
      </c>
      <c r="F12" s="10" t="s">
        <v>41</v>
      </c>
      <c r="G12" s="11" t="s">
        <v>73</v>
      </c>
    </row>
    <row r="13" spans="2:7" s="26" customFormat="1" ht="75" x14ac:dyDescent="0.2">
      <c r="B13" s="20" t="s">
        <v>67</v>
      </c>
      <c r="C13" s="21">
        <v>3</v>
      </c>
      <c r="D13" s="22">
        <v>1000</v>
      </c>
      <c r="E13" s="23">
        <v>27.5</v>
      </c>
      <c r="F13" s="24">
        <f t="shared" ref="F13:F16" si="0">C13*D13*E13</f>
        <v>82500</v>
      </c>
      <c r="G13" s="25">
        <f>F13*1.23</f>
        <v>101475</v>
      </c>
    </row>
    <row r="14" spans="2:7" s="26" customFormat="1" ht="75" x14ac:dyDescent="0.2">
      <c r="B14" s="20" t="s">
        <v>68</v>
      </c>
      <c r="C14" s="21">
        <v>3</v>
      </c>
      <c r="D14" s="22">
        <v>150</v>
      </c>
      <c r="E14" s="23">
        <v>22</v>
      </c>
      <c r="F14" s="24">
        <f>C14*D14*E14</f>
        <v>9900</v>
      </c>
      <c r="G14" s="25">
        <f>F14*1.23</f>
        <v>12177</v>
      </c>
    </row>
    <row r="15" spans="2:7" s="26" customFormat="1" ht="26" x14ac:dyDescent="0.2">
      <c r="B15" s="20" t="s">
        <v>74</v>
      </c>
      <c r="C15" s="21">
        <v>3</v>
      </c>
      <c r="D15" s="22">
        <v>150</v>
      </c>
      <c r="E15" s="23">
        <v>19</v>
      </c>
      <c r="F15" s="24">
        <f>C15*D15*E15</f>
        <v>8550</v>
      </c>
      <c r="G15" s="25">
        <f>F15*1.08</f>
        <v>9234</v>
      </c>
    </row>
    <row r="16" spans="2:7" s="26" customFormat="1" ht="51" thickBot="1" x14ac:dyDescent="0.25">
      <c r="B16" s="91" t="s">
        <v>66</v>
      </c>
      <c r="C16" s="144">
        <v>3</v>
      </c>
      <c r="D16" s="145">
        <v>30</v>
      </c>
      <c r="E16" s="104">
        <v>8</v>
      </c>
      <c r="F16" s="146">
        <f t="shared" si="0"/>
        <v>720</v>
      </c>
      <c r="G16" s="147">
        <f>F16*1.08</f>
        <v>777.6</v>
      </c>
    </row>
    <row r="17" spans="2:7" s="18" customFormat="1" ht="45" customHeight="1" thickBot="1" x14ac:dyDescent="0.25">
      <c r="B17" s="14"/>
      <c r="C17" s="55">
        <v>1</v>
      </c>
      <c r="D17" s="15"/>
      <c r="E17" s="16" t="s">
        <v>7</v>
      </c>
      <c r="F17" s="17">
        <f>SUM(F13:F16)*C17</f>
        <v>101670</v>
      </c>
      <c r="G17" s="148">
        <f>SUM(G13:G16)</f>
        <v>123663.6</v>
      </c>
    </row>
    <row r="18" spans="2:7" s="6" customFormat="1" ht="59" customHeight="1" thickBot="1" x14ac:dyDescent="0.25">
      <c r="B18" s="196"/>
      <c r="C18" s="196"/>
      <c r="D18" s="196"/>
      <c r="E18" s="196"/>
      <c r="F18" s="196"/>
      <c r="G18" s="196"/>
    </row>
    <row r="19" spans="2:7" s="6" customFormat="1" ht="29.25" customHeight="1" x14ac:dyDescent="0.2">
      <c r="B19" s="181" t="s">
        <v>9</v>
      </c>
      <c r="C19" s="182"/>
      <c r="D19" s="182"/>
      <c r="E19" s="182"/>
      <c r="F19" s="182"/>
      <c r="G19" s="183"/>
    </row>
    <row r="20" spans="2:7" s="6" customFormat="1" ht="29.25" customHeight="1" thickBot="1" x14ac:dyDescent="0.25">
      <c r="B20" s="184"/>
      <c r="C20" s="185"/>
      <c r="D20" s="185"/>
      <c r="E20" s="185"/>
      <c r="F20" s="185"/>
      <c r="G20" s="186"/>
    </row>
    <row r="21" spans="2:7" s="7" customFormat="1" ht="29.25" customHeight="1" thickBot="1" x14ac:dyDescent="0.25">
      <c r="B21" s="197"/>
      <c r="C21" s="197"/>
      <c r="D21" s="197"/>
      <c r="E21" s="197"/>
      <c r="F21" s="197"/>
      <c r="G21" s="197"/>
    </row>
    <row r="22" spans="2:7" s="7" customFormat="1" ht="43" thickBot="1" x14ac:dyDescent="0.25">
      <c r="B22" s="27" t="s">
        <v>10</v>
      </c>
      <c r="C22" s="29" t="s">
        <v>4</v>
      </c>
      <c r="D22" s="29" t="s">
        <v>5</v>
      </c>
      <c r="E22" s="30" t="s">
        <v>6</v>
      </c>
      <c r="F22" s="31" t="s">
        <v>7</v>
      </c>
      <c r="G22" s="32" t="s">
        <v>106</v>
      </c>
    </row>
    <row r="23" spans="2:7" s="26" customFormat="1" ht="29.25" customHeight="1" x14ac:dyDescent="0.3">
      <c r="B23" s="105" t="s">
        <v>55</v>
      </c>
      <c r="C23" s="127"/>
      <c r="D23" s="35"/>
      <c r="E23" s="36"/>
      <c r="F23" s="128"/>
      <c r="G23" s="117"/>
    </row>
    <row r="24" spans="2:7" s="7" customFormat="1" ht="26" x14ac:dyDescent="0.2">
      <c r="B24" s="106" t="s">
        <v>75</v>
      </c>
      <c r="C24" s="129">
        <v>3</v>
      </c>
      <c r="D24" s="40">
        <v>1</v>
      </c>
      <c r="E24" s="87">
        <v>3500</v>
      </c>
      <c r="F24" s="142">
        <f>C24*D24*E24</f>
        <v>10500</v>
      </c>
      <c r="G24" s="118"/>
    </row>
    <row r="25" spans="2:7" s="7" customFormat="1" ht="29" customHeight="1" x14ac:dyDescent="0.2">
      <c r="B25" s="106" t="s">
        <v>11</v>
      </c>
      <c r="C25" s="129">
        <v>3</v>
      </c>
      <c r="D25" s="40">
        <v>1</v>
      </c>
      <c r="E25" s="87">
        <f>200*1.1</f>
        <v>220.00000000000003</v>
      </c>
      <c r="F25" s="142">
        <f t="shared" ref="F25:F30" si="1">C25*D25*E25</f>
        <v>660.00000000000011</v>
      </c>
      <c r="G25" s="118"/>
    </row>
    <row r="26" spans="2:7" s="26" customFormat="1" ht="29.25" customHeight="1" x14ac:dyDescent="0.2">
      <c r="B26" s="107" t="s">
        <v>108</v>
      </c>
      <c r="C26" s="130">
        <v>3</v>
      </c>
      <c r="D26" s="12">
        <v>1</v>
      </c>
      <c r="E26" s="87">
        <v>4000</v>
      </c>
      <c r="F26" s="131">
        <f t="shared" si="1"/>
        <v>12000</v>
      </c>
      <c r="G26" s="119"/>
    </row>
    <row r="27" spans="2:7" s="26" customFormat="1" ht="29.25" customHeight="1" x14ac:dyDescent="0.2">
      <c r="B27" s="107" t="s">
        <v>82</v>
      </c>
      <c r="C27" s="130">
        <v>3</v>
      </c>
      <c r="D27" s="12">
        <v>8</v>
      </c>
      <c r="E27" s="87">
        <f>2400/24</f>
        <v>100</v>
      </c>
      <c r="F27" s="131">
        <f t="shared" si="1"/>
        <v>2400</v>
      </c>
      <c r="G27" s="119"/>
    </row>
    <row r="28" spans="2:7" s="26" customFormat="1" ht="29.25" customHeight="1" x14ac:dyDescent="0.2">
      <c r="B28" s="107" t="s">
        <v>56</v>
      </c>
      <c r="C28" s="130">
        <v>3</v>
      </c>
      <c r="D28" s="12">
        <v>3</v>
      </c>
      <c r="E28" s="87">
        <f>3000/9</f>
        <v>333.33333333333331</v>
      </c>
      <c r="F28" s="131">
        <f t="shared" si="1"/>
        <v>3000</v>
      </c>
      <c r="G28" s="119"/>
    </row>
    <row r="29" spans="2:7" s="26" customFormat="1" ht="29.25" customHeight="1" x14ac:dyDescent="0.2">
      <c r="B29" s="108" t="s">
        <v>81</v>
      </c>
      <c r="C29" s="130">
        <v>3</v>
      </c>
      <c r="D29" s="12">
        <v>1</v>
      </c>
      <c r="E29" s="87">
        <f>17000/3</f>
        <v>5666.666666666667</v>
      </c>
      <c r="F29" s="131">
        <f t="shared" si="1"/>
        <v>17000</v>
      </c>
      <c r="G29" s="119"/>
    </row>
    <row r="30" spans="2:7" s="26" customFormat="1" ht="29.25" customHeight="1" x14ac:dyDescent="0.2">
      <c r="B30" s="108" t="s">
        <v>80</v>
      </c>
      <c r="C30" s="130">
        <v>3</v>
      </c>
      <c r="D30" s="12">
        <v>1</v>
      </c>
      <c r="E30" s="87">
        <f>500</f>
        <v>500</v>
      </c>
      <c r="F30" s="131">
        <f t="shared" si="1"/>
        <v>1500</v>
      </c>
      <c r="G30" s="119"/>
    </row>
    <row r="31" spans="2:7" s="26" customFormat="1" ht="29.25" customHeight="1" x14ac:dyDescent="0.3">
      <c r="B31" s="109" t="s">
        <v>57</v>
      </c>
      <c r="C31" s="132"/>
      <c r="D31" s="44"/>
      <c r="E31" s="45"/>
      <c r="F31" s="133"/>
      <c r="G31" s="120"/>
    </row>
    <row r="32" spans="2:7" s="26" customFormat="1" ht="29.25" customHeight="1" x14ac:dyDescent="0.3">
      <c r="B32" s="110" t="s">
        <v>58</v>
      </c>
      <c r="C32" s="134">
        <v>3</v>
      </c>
      <c r="D32" s="86">
        <v>1</v>
      </c>
      <c r="E32" s="139">
        <v>5800</v>
      </c>
      <c r="F32" s="143">
        <f t="shared" ref="F32:F39" si="2">C32*D32*E32</f>
        <v>17400</v>
      </c>
      <c r="G32" s="121"/>
    </row>
    <row r="33" spans="2:7" s="26" customFormat="1" ht="29.25" customHeight="1" x14ac:dyDescent="0.3">
      <c r="B33" s="111" t="s">
        <v>11</v>
      </c>
      <c r="C33" s="135">
        <v>3</v>
      </c>
      <c r="D33" s="84">
        <v>1</v>
      </c>
      <c r="E33" s="140">
        <f>200*1.1</f>
        <v>220.00000000000003</v>
      </c>
      <c r="F33" s="131">
        <f t="shared" si="2"/>
        <v>660.00000000000011</v>
      </c>
      <c r="G33" s="122"/>
    </row>
    <row r="34" spans="2:7" s="26" customFormat="1" ht="29.25" customHeight="1" x14ac:dyDescent="0.3">
      <c r="B34" s="111" t="s">
        <v>76</v>
      </c>
      <c r="C34" s="135">
        <v>3</v>
      </c>
      <c r="D34" s="84">
        <v>1</v>
      </c>
      <c r="E34" s="140">
        <f>836.4/3*1.1</f>
        <v>306.68000000000006</v>
      </c>
      <c r="F34" s="131">
        <f t="shared" si="2"/>
        <v>920.04000000000019</v>
      </c>
      <c r="G34" s="122"/>
    </row>
    <row r="35" spans="2:7" s="26" customFormat="1" ht="29.25" customHeight="1" x14ac:dyDescent="0.3">
      <c r="B35" s="107" t="s">
        <v>108</v>
      </c>
      <c r="C35" s="135">
        <v>3</v>
      </c>
      <c r="D35" s="84">
        <v>1</v>
      </c>
      <c r="E35" s="140">
        <v>4000</v>
      </c>
      <c r="F35" s="131">
        <f t="shared" si="2"/>
        <v>12000</v>
      </c>
      <c r="G35" s="122"/>
    </row>
    <row r="36" spans="2:7" s="26" customFormat="1" ht="29.25" customHeight="1" x14ac:dyDescent="0.3">
      <c r="B36" s="107" t="s">
        <v>83</v>
      </c>
      <c r="C36" s="135">
        <v>3</v>
      </c>
      <c r="D36" s="84">
        <v>1</v>
      </c>
      <c r="E36" s="140">
        <v>2000</v>
      </c>
      <c r="F36" s="131">
        <f t="shared" si="2"/>
        <v>6000</v>
      </c>
      <c r="G36" s="122"/>
    </row>
    <row r="37" spans="2:7" s="26" customFormat="1" ht="29.25" customHeight="1" x14ac:dyDescent="0.3">
      <c r="B37" s="109" t="s">
        <v>59</v>
      </c>
      <c r="C37" s="132"/>
      <c r="D37" s="44"/>
      <c r="E37" s="45"/>
      <c r="F37" s="133"/>
      <c r="G37" s="120"/>
    </row>
    <row r="38" spans="2:7" s="83" customFormat="1" ht="29.25" customHeight="1" x14ac:dyDescent="0.3">
      <c r="B38" s="112" t="s">
        <v>60</v>
      </c>
      <c r="C38" s="135">
        <v>3</v>
      </c>
      <c r="D38" s="84">
        <v>15</v>
      </c>
      <c r="E38" s="85">
        <v>11</v>
      </c>
      <c r="F38" s="131">
        <f t="shared" si="2"/>
        <v>495</v>
      </c>
      <c r="G38" s="122"/>
    </row>
    <row r="39" spans="2:7" s="83" customFormat="1" ht="29.25" customHeight="1" x14ac:dyDescent="0.3">
      <c r="B39" s="112" t="s">
        <v>61</v>
      </c>
      <c r="C39" s="135">
        <v>3</v>
      </c>
      <c r="D39" s="84">
        <v>1</v>
      </c>
      <c r="E39" s="85">
        <v>44</v>
      </c>
      <c r="F39" s="131">
        <f t="shared" si="2"/>
        <v>132</v>
      </c>
      <c r="G39" s="122"/>
    </row>
    <row r="40" spans="2:7" s="83" customFormat="1" ht="50" x14ac:dyDescent="0.3">
      <c r="B40" s="112" t="s">
        <v>103</v>
      </c>
      <c r="C40" s="135">
        <v>3</v>
      </c>
      <c r="D40" s="84">
        <v>6</v>
      </c>
      <c r="E40" s="85">
        <v>55</v>
      </c>
      <c r="F40" s="131">
        <f t="shared" ref="F40" si="3">C40*D40*E40</f>
        <v>990</v>
      </c>
      <c r="G40" s="122"/>
    </row>
    <row r="41" spans="2:7" s="26" customFormat="1" ht="29.25" customHeight="1" x14ac:dyDescent="0.2">
      <c r="B41" s="109" t="s">
        <v>62</v>
      </c>
      <c r="C41" s="132"/>
      <c r="D41" s="44"/>
      <c r="E41" s="45"/>
      <c r="F41" s="133"/>
      <c r="G41" s="123"/>
    </row>
    <row r="42" spans="2:7" s="26" customFormat="1" ht="29.25" customHeight="1" x14ac:dyDescent="0.2">
      <c r="B42" s="107" t="s">
        <v>65</v>
      </c>
      <c r="C42" s="130">
        <v>3</v>
      </c>
      <c r="D42" s="12">
        <v>1</v>
      </c>
      <c r="E42" s="87">
        <f>2520/3*1.1</f>
        <v>924.00000000000011</v>
      </c>
      <c r="F42" s="131">
        <f t="shared" ref="F42:F43" si="4">C42*D42*E42</f>
        <v>2772.0000000000005</v>
      </c>
      <c r="G42" s="119"/>
    </row>
    <row r="43" spans="2:7" s="26" customFormat="1" ht="29.25" customHeight="1" x14ac:dyDescent="0.2">
      <c r="B43" s="113" t="s">
        <v>77</v>
      </c>
      <c r="C43" s="130">
        <v>3</v>
      </c>
      <c r="D43" s="12">
        <v>1</v>
      </c>
      <c r="E43" s="87">
        <f>1560/3*1.1</f>
        <v>572</v>
      </c>
      <c r="F43" s="131">
        <f t="shared" si="4"/>
        <v>1716</v>
      </c>
      <c r="G43" s="119"/>
    </row>
    <row r="44" spans="2:7" s="26" customFormat="1" ht="29.25" customHeight="1" x14ac:dyDescent="0.3">
      <c r="B44" s="114" t="s">
        <v>63</v>
      </c>
      <c r="C44" s="132"/>
      <c r="D44" s="44"/>
      <c r="E44" s="45"/>
      <c r="F44" s="133"/>
      <c r="G44" s="120"/>
    </row>
    <row r="45" spans="2:7" s="26" customFormat="1" ht="29.25" customHeight="1" x14ac:dyDescent="0.2">
      <c r="B45" s="107" t="s">
        <v>107</v>
      </c>
      <c r="C45" s="130">
        <v>3</v>
      </c>
      <c r="D45" s="12">
        <v>1</v>
      </c>
      <c r="E45" s="87">
        <f>780/3*1.2</f>
        <v>312</v>
      </c>
      <c r="F45" s="131">
        <f t="shared" ref="F45" si="5">C45*D45*E45</f>
        <v>936</v>
      </c>
      <c r="G45" s="124" t="s">
        <v>13</v>
      </c>
    </row>
    <row r="46" spans="2:7" s="26" customFormat="1" ht="29.25" customHeight="1" x14ac:dyDescent="0.2">
      <c r="B46" s="115" t="s">
        <v>64</v>
      </c>
      <c r="C46" s="136"/>
      <c r="D46" s="50"/>
      <c r="E46" s="45"/>
      <c r="F46" s="133"/>
      <c r="G46" s="125"/>
    </row>
    <row r="47" spans="2:7" s="26" customFormat="1" ht="29.25" customHeight="1" thickBot="1" x14ac:dyDescent="0.25">
      <c r="B47" s="116" t="s">
        <v>107</v>
      </c>
      <c r="C47" s="137">
        <v>3</v>
      </c>
      <c r="D47" s="13">
        <v>1</v>
      </c>
      <c r="E47" s="141">
        <f>780/3*1.2</f>
        <v>312</v>
      </c>
      <c r="F47" s="138">
        <f>C47*D47*E47</f>
        <v>936</v>
      </c>
      <c r="G47" s="126" t="s">
        <v>13</v>
      </c>
    </row>
    <row r="48" spans="2:7" s="18" customFormat="1" ht="45" customHeight="1" thickBot="1" x14ac:dyDescent="0.25">
      <c r="B48" s="14"/>
      <c r="C48" s="55">
        <v>1</v>
      </c>
      <c r="D48" s="15"/>
      <c r="E48" s="16" t="s">
        <v>84</v>
      </c>
      <c r="F48" s="17">
        <f>SUM(F24:F47)*C48</f>
        <v>92017.04</v>
      </c>
      <c r="G48" s="157">
        <f>F48*1.23</f>
        <v>113180.9592</v>
      </c>
    </row>
    <row r="49" spans="2:7" s="7" customFormat="1" ht="29.25" customHeight="1" thickBot="1" x14ac:dyDescent="0.25">
      <c r="B49" s="195"/>
      <c r="C49" s="195"/>
      <c r="D49" s="195"/>
      <c r="E49" s="195"/>
      <c r="F49" s="195"/>
      <c r="G49" s="195"/>
    </row>
    <row r="50" spans="2:7" s="7" customFormat="1" ht="45" customHeight="1" thickBot="1" x14ac:dyDescent="0.25">
      <c r="B50" s="27" t="s">
        <v>15</v>
      </c>
      <c r="C50" s="29" t="s">
        <v>4</v>
      </c>
      <c r="D50" s="29" t="s">
        <v>5</v>
      </c>
      <c r="E50" s="30" t="s">
        <v>6</v>
      </c>
      <c r="F50" s="31" t="s">
        <v>7</v>
      </c>
      <c r="G50" s="32" t="s">
        <v>106</v>
      </c>
    </row>
    <row r="51" spans="2:7" s="26" customFormat="1" ht="29.25" customHeight="1" x14ac:dyDescent="0.3">
      <c r="B51" s="33" t="s">
        <v>16</v>
      </c>
      <c r="C51" s="34"/>
      <c r="D51" s="35"/>
      <c r="E51" s="36"/>
      <c r="F51" s="37"/>
      <c r="G51" s="56"/>
    </row>
    <row r="52" spans="2:7" s="26" customFormat="1" ht="29.25" customHeight="1" x14ac:dyDescent="0.3">
      <c r="B52" s="41" t="s">
        <v>17</v>
      </c>
      <c r="C52" s="42">
        <v>2</v>
      </c>
      <c r="D52" s="12">
        <v>3</v>
      </c>
      <c r="E52" s="57">
        <f>350*1.1</f>
        <v>385.00000000000006</v>
      </c>
      <c r="F52" s="43">
        <f t="shared" ref="F52:F65" si="6">C52*D52*E52</f>
        <v>2310.0000000000005</v>
      </c>
      <c r="G52" s="58"/>
    </row>
    <row r="53" spans="2:7" s="26" customFormat="1" ht="29.25" customHeight="1" x14ac:dyDescent="0.3">
      <c r="B53" s="41" t="s">
        <v>18</v>
      </c>
      <c r="C53" s="42">
        <v>5</v>
      </c>
      <c r="D53" s="12">
        <v>1</v>
      </c>
      <c r="E53" s="57">
        <f>1200*1.1</f>
        <v>1320</v>
      </c>
      <c r="F53" s="43">
        <f t="shared" si="6"/>
        <v>6600</v>
      </c>
      <c r="G53" s="58"/>
    </row>
    <row r="54" spans="2:7" s="26" customFormat="1" ht="29.25" customHeight="1" x14ac:dyDescent="0.3">
      <c r="B54" s="41" t="s">
        <v>19</v>
      </c>
      <c r="C54" s="42">
        <v>4</v>
      </c>
      <c r="D54" s="12">
        <v>1</v>
      </c>
      <c r="E54" s="57">
        <f>1200*1.1</f>
        <v>1320</v>
      </c>
      <c r="F54" s="43">
        <f t="shared" si="6"/>
        <v>5280</v>
      </c>
      <c r="G54" s="58"/>
    </row>
    <row r="55" spans="2:7" s="26" customFormat="1" ht="29.25" customHeight="1" x14ac:dyDescent="0.3">
      <c r="B55" s="41" t="s">
        <v>20</v>
      </c>
      <c r="C55" s="42">
        <v>4</v>
      </c>
      <c r="D55" s="12">
        <v>2</v>
      </c>
      <c r="E55" s="57">
        <f>1500*1.1</f>
        <v>1650.0000000000002</v>
      </c>
      <c r="F55" s="43">
        <f t="shared" si="6"/>
        <v>13200.000000000002</v>
      </c>
      <c r="G55" s="58"/>
    </row>
    <row r="56" spans="2:7" s="26" customFormat="1" ht="29.25" customHeight="1" x14ac:dyDescent="0.3">
      <c r="B56" s="41" t="s">
        <v>79</v>
      </c>
      <c r="C56" s="42">
        <v>1</v>
      </c>
      <c r="D56" s="12">
        <v>6</v>
      </c>
      <c r="E56" s="57">
        <f>800*1.1</f>
        <v>880.00000000000011</v>
      </c>
      <c r="F56" s="43">
        <f t="shared" si="6"/>
        <v>5280.0000000000009</v>
      </c>
      <c r="G56" s="58"/>
    </row>
    <row r="57" spans="2:7" s="26" customFormat="1" ht="29.25" customHeight="1" x14ac:dyDescent="0.3">
      <c r="B57" s="41" t="s">
        <v>78</v>
      </c>
      <c r="C57" s="42">
        <v>1</v>
      </c>
      <c r="D57" s="12">
        <v>6</v>
      </c>
      <c r="E57" s="57">
        <f>800*1.1</f>
        <v>880.00000000000011</v>
      </c>
      <c r="F57" s="43">
        <f t="shared" si="6"/>
        <v>5280.0000000000009</v>
      </c>
      <c r="G57" s="58"/>
    </row>
    <row r="58" spans="2:7" s="26" customFormat="1" ht="29.25" customHeight="1" x14ac:dyDescent="0.3">
      <c r="B58" s="41" t="s">
        <v>21</v>
      </c>
      <c r="C58" s="42">
        <v>3</v>
      </c>
      <c r="D58" s="12">
        <v>2</v>
      </c>
      <c r="E58" s="57">
        <f>800*1.1</f>
        <v>880.00000000000011</v>
      </c>
      <c r="F58" s="43">
        <f t="shared" si="6"/>
        <v>5280.0000000000009</v>
      </c>
      <c r="G58" s="58"/>
    </row>
    <row r="59" spans="2:7" s="26" customFormat="1" ht="29.25" customHeight="1" x14ac:dyDescent="0.2">
      <c r="B59" s="48" t="s">
        <v>12</v>
      </c>
      <c r="C59" s="49"/>
      <c r="D59" s="50"/>
      <c r="E59" s="60"/>
      <c r="F59" s="46"/>
      <c r="G59" s="61"/>
    </row>
    <row r="60" spans="2:7" s="26" customFormat="1" ht="29.25" customHeight="1" x14ac:dyDescent="0.2">
      <c r="B60" s="38" t="s">
        <v>22</v>
      </c>
      <c r="C60" s="39">
        <v>3</v>
      </c>
      <c r="D60" s="40">
        <v>1</v>
      </c>
      <c r="E60" s="59">
        <f>1200*1.1</f>
        <v>1320</v>
      </c>
      <c r="F60" s="43">
        <f t="shared" si="6"/>
        <v>3960</v>
      </c>
      <c r="G60" s="62"/>
    </row>
    <row r="61" spans="2:7" s="26" customFormat="1" ht="29.25" customHeight="1" x14ac:dyDescent="0.2">
      <c r="B61" s="38" t="s">
        <v>23</v>
      </c>
      <c r="C61" s="39">
        <v>1</v>
      </c>
      <c r="D61" s="40">
        <v>4</v>
      </c>
      <c r="E61" s="59">
        <f>800*1.1</f>
        <v>880.00000000000011</v>
      </c>
      <c r="F61" s="43">
        <f t="shared" ref="F61" si="7">C61*D61*E61</f>
        <v>3520.0000000000005</v>
      </c>
      <c r="G61" s="62"/>
    </row>
    <row r="62" spans="2:7" s="26" customFormat="1" ht="29.25" customHeight="1" x14ac:dyDescent="0.2">
      <c r="B62" s="38" t="s">
        <v>24</v>
      </c>
      <c r="C62" s="39">
        <v>3</v>
      </c>
      <c r="D62" s="40">
        <v>4</v>
      </c>
      <c r="E62" s="59">
        <f>800*1.1</f>
        <v>880.00000000000011</v>
      </c>
      <c r="F62" s="43">
        <f t="shared" si="6"/>
        <v>10560.000000000002</v>
      </c>
      <c r="G62" s="62"/>
    </row>
    <row r="63" spans="2:7" s="26" customFormat="1" ht="29.25" customHeight="1" x14ac:dyDescent="0.2">
      <c r="B63" s="48" t="s">
        <v>14</v>
      </c>
      <c r="C63" s="49"/>
      <c r="D63" s="50"/>
      <c r="E63" s="60"/>
      <c r="F63" s="46"/>
      <c r="G63" s="61"/>
    </row>
    <row r="64" spans="2:7" s="26" customFormat="1" ht="29.25" customHeight="1" x14ac:dyDescent="0.2">
      <c r="B64" s="38" t="s">
        <v>25</v>
      </c>
      <c r="C64" s="39">
        <v>3</v>
      </c>
      <c r="D64" s="40">
        <v>1</v>
      </c>
      <c r="E64" s="59">
        <f>1200*1.1</f>
        <v>1320</v>
      </c>
      <c r="F64" s="43">
        <f t="shared" si="6"/>
        <v>3960</v>
      </c>
      <c r="G64" s="62"/>
    </row>
    <row r="65" spans="2:7" s="26" customFormat="1" ht="29.25" customHeight="1" thickBot="1" x14ac:dyDescent="0.25">
      <c r="B65" s="52" t="s">
        <v>26</v>
      </c>
      <c r="C65" s="53">
        <v>3</v>
      </c>
      <c r="D65" s="13">
        <v>2</v>
      </c>
      <c r="E65" s="63">
        <f>1200*1.1</f>
        <v>1320</v>
      </c>
      <c r="F65" s="54">
        <f t="shared" si="6"/>
        <v>7920</v>
      </c>
      <c r="G65" s="64"/>
    </row>
    <row r="66" spans="2:7" s="18" customFormat="1" ht="45" customHeight="1" thickBot="1" x14ac:dyDescent="0.25">
      <c r="B66" s="14"/>
      <c r="C66" s="55">
        <v>1</v>
      </c>
      <c r="D66" s="15"/>
      <c r="E66" s="16" t="s">
        <v>7</v>
      </c>
      <c r="F66" s="17">
        <f>SUM(F51:F65)*C66</f>
        <v>73150</v>
      </c>
      <c r="G66" s="157">
        <f>F66*1.23</f>
        <v>89974.5</v>
      </c>
    </row>
    <row r="67" spans="2:7" s="7" customFormat="1" ht="29.25" customHeight="1" thickBot="1" x14ac:dyDescent="0.25">
      <c r="B67" s="28"/>
      <c r="C67" s="5"/>
      <c r="D67" s="5"/>
      <c r="E67" s="5"/>
      <c r="F67" s="5"/>
      <c r="G67" s="5"/>
    </row>
    <row r="68" spans="2:7" s="7" customFormat="1" ht="45" customHeight="1" thickBot="1" x14ac:dyDescent="0.25">
      <c r="B68" s="103" t="s">
        <v>27</v>
      </c>
      <c r="C68" s="8" t="s">
        <v>4</v>
      </c>
      <c r="D68" s="8" t="s">
        <v>5</v>
      </c>
      <c r="E68" s="9" t="s">
        <v>6</v>
      </c>
      <c r="F68" s="10" t="s">
        <v>7</v>
      </c>
      <c r="G68" s="11" t="s">
        <v>106</v>
      </c>
    </row>
    <row r="69" spans="2:7" s="26" customFormat="1" ht="29.25" customHeight="1" x14ac:dyDescent="0.3">
      <c r="B69" s="47" t="s">
        <v>28</v>
      </c>
      <c r="C69" s="98"/>
      <c r="D69" s="99"/>
      <c r="E69" s="100"/>
      <c r="F69" s="101"/>
      <c r="G69" s="102"/>
    </row>
    <row r="70" spans="2:7" s="26" customFormat="1" ht="29.25" customHeight="1" x14ac:dyDescent="0.3">
      <c r="B70" s="41" t="s">
        <v>29</v>
      </c>
      <c r="C70" s="42">
        <v>1</v>
      </c>
      <c r="D70" s="12">
        <v>1</v>
      </c>
      <c r="E70" s="57">
        <f>(500+1200)*1.1</f>
        <v>1870.0000000000002</v>
      </c>
      <c r="F70" s="43">
        <f t="shared" ref="F70:F72" si="8">C70*D70*E70</f>
        <v>1870.0000000000002</v>
      </c>
      <c r="G70" s="58"/>
    </row>
    <row r="71" spans="2:7" s="26" customFormat="1" ht="29.25" customHeight="1" x14ac:dyDescent="0.3">
      <c r="B71" s="41" t="s">
        <v>30</v>
      </c>
      <c r="C71" s="42">
        <v>1</v>
      </c>
      <c r="D71" s="12">
        <v>1</v>
      </c>
      <c r="E71" s="57">
        <f>900*1.1</f>
        <v>990.00000000000011</v>
      </c>
      <c r="F71" s="43">
        <f t="shared" si="8"/>
        <v>990.00000000000011</v>
      </c>
      <c r="G71" s="58"/>
    </row>
    <row r="72" spans="2:7" s="26" customFormat="1" ht="29.25" customHeight="1" thickBot="1" x14ac:dyDescent="0.35">
      <c r="B72" s="52" t="s">
        <v>31</v>
      </c>
      <c r="C72" s="53">
        <v>1</v>
      </c>
      <c r="D72" s="13">
        <v>1</v>
      </c>
      <c r="E72" s="63">
        <f>1700*1.1</f>
        <v>1870.0000000000002</v>
      </c>
      <c r="F72" s="54">
        <f t="shared" si="8"/>
        <v>1870.0000000000002</v>
      </c>
      <c r="G72" s="65"/>
    </row>
    <row r="73" spans="2:7" s="18" customFormat="1" ht="45" customHeight="1" thickBot="1" x14ac:dyDescent="0.25">
      <c r="B73" s="14"/>
      <c r="C73" s="55">
        <v>1</v>
      </c>
      <c r="D73" s="15"/>
      <c r="E73" s="16" t="s">
        <v>7</v>
      </c>
      <c r="F73" s="17">
        <f>SUM(F69:F72)*C73</f>
        <v>4730.0000000000009</v>
      </c>
      <c r="G73" s="157">
        <f>F73*1.23</f>
        <v>5817.9000000000015</v>
      </c>
    </row>
    <row r="74" spans="2:7" s="7" customFormat="1" ht="61" customHeight="1" thickBot="1" x14ac:dyDescent="0.25">
      <c r="B74" s="195"/>
      <c r="C74" s="195"/>
      <c r="D74" s="195"/>
      <c r="E74" s="195"/>
      <c r="F74" s="195"/>
      <c r="G74" s="195"/>
    </row>
    <row r="75" spans="2:7" s="6" customFormat="1" ht="29.25" customHeight="1" x14ac:dyDescent="0.2">
      <c r="B75" s="181" t="s">
        <v>95</v>
      </c>
      <c r="C75" s="182"/>
      <c r="D75" s="182"/>
      <c r="E75" s="182"/>
      <c r="F75" s="182"/>
      <c r="G75" s="183"/>
    </row>
    <row r="76" spans="2:7" s="6" customFormat="1" ht="29.25" customHeight="1" thickBot="1" x14ac:dyDescent="0.25">
      <c r="B76" s="184"/>
      <c r="C76" s="185"/>
      <c r="D76" s="185"/>
      <c r="E76" s="185"/>
      <c r="F76" s="185"/>
      <c r="G76" s="186"/>
    </row>
    <row r="77" spans="2:7" s="7" customFormat="1" ht="29.25" customHeight="1" thickBot="1" x14ac:dyDescent="0.25">
      <c r="B77" s="197"/>
      <c r="C77" s="197"/>
      <c r="D77" s="197"/>
      <c r="E77" s="197"/>
      <c r="F77" s="197"/>
      <c r="G77" s="197"/>
    </row>
    <row r="78" spans="2:7" s="7" customFormat="1" ht="45" customHeight="1" thickBot="1" x14ac:dyDescent="0.25">
      <c r="B78" s="27" t="s">
        <v>96</v>
      </c>
      <c r="C78" s="29" t="s">
        <v>4</v>
      </c>
      <c r="D78" s="29" t="s">
        <v>5</v>
      </c>
      <c r="E78" s="30" t="s">
        <v>6</v>
      </c>
      <c r="F78" s="31" t="s">
        <v>7</v>
      </c>
      <c r="G78" s="32" t="s">
        <v>106</v>
      </c>
    </row>
    <row r="79" spans="2:7" s="26" customFormat="1" ht="29.25" customHeight="1" x14ac:dyDescent="0.3">
      <c r="B79" s="33" t="s">
        <v>32</v>
      </c>
      <c r="C79" s="34"/>
      <c r="D79" s="35"/>
      <c r="E79" s="36"/>
      <c r="F79" s="37"/>
      <c r="G79" s="56"/>
    </row>
    <row r="80" spans="2:7" s="26" customFormat="1" ht="29.25" customHeight="1" x14ac:dyDescent="0.3">
      <c r="B80" s="41" t="s">
        <v>85</v>
      </c>
      <c r="C80" s="42">
        <v>1</v>
      </c>
      <c r="D80" s="12">
        <v>1</v>
      </c>
      <c r="E80" s="57">
        <v>2640</v>
      </c>
      <c r="F80" s="43">
        <f t="shared" ref="F80" si="9">C80*D80*E80</f>
        <v>2640</v>
      </c>
      <c r="G80" s="58"/>
    </row>
    <row r="81" spans="2:7" s="26" customFormat="1" ht="29.25" customHeight="1" x14ac:dyDescent="0.3">
      <c r="B81" s="41" t="s">
        <v>97</v>
      </c>
      <c r="C81" s="42">
        <v>1</v>
      </c>
      <c r="D81" s="12">
        <v>300</v>
      </c>
      <c r="E81" s="57">
        <v>13.2</v>
      </c>
      <c r="F81" s="43">
        <f t="shared" ref="F81:F83" si="10">C81*D81*E81</f>
        <v>3960</v>
      </c>
      <c r="G81" s="58"/>
    </row>
    <row r="82" spans="2:7" s="26" customFormat="1" ht="29.25" customHeight="1" x14ac:dyDescent="0.3">
      <c r="B82" s="41" t="s">
        <v>98</v>
      </c>
      <c r="C82" s="42">
        <v>1</v>
      </c>
      <c r="D82" s="12">
        <v>6000</v>
      </c>
      <c r="E82" s="57">
        <v>0.17</v>
      </c>
      <c r="F82" s="43">
        <f t="shared" si="10"/>
        <v>1020.0000000000001</v>
      </c>
      <c r="G82" s="58"/>
    </row>
    <row r="83" spans="2:7" s="26" customFormat="1" ht="51" thickBot="1" x14ac:dyDescent="0.35">
      <c r="B83" s="52" t="s">
        <v>99</v>
      </c>
      <c r="C83" s="53">
        <v>1</v>
      </c>
      <c r="D83" s="13">
        <v>150</v>
      </c>
      <c r="E83" s="63">
        <v>3.3</v>
      </c>
      <c r="F83" s="54">
        <f t="shared" si="10"/>
        <v>495</v>
      </c>
      <c r="G83" s="65"/>
    </row>
    <row r="84" spans="2:7" s="18" customFormat="1" ht="45" customHeight="1" thickBot="1" x14ac:dyDescent="0.25">
      <c r="B84" s="14"/>
      <c r="C84" s="55">
        <v>1</v>
      </c>
      <c r="D84" s="15"/>
      <c r="E84" s="16" t="s">
        <v>7</v>
      </c>
      <c r="F84" s="17">
        <f>SUM(F79:F83)*C84</f>
        <v>8115</v>
      </c>
      <c r="G84" s="157">
        <f>F84*1.23</f>
        <v>9981.4500000000007</v>
      </c>
    </row>
    <row r="85" spans="2:7" s="6" customFormat="1" ht="27" thickBot="1" x14ac:dyDescent="0.25">
      <c r="B85" s="195"/>
      <c r="C85" s="195"/>
      <c r="D85" s="195"/>
      <c r="E85" s="195"/>
      <c r="F85" s="195"/>
      <c r="G85" s="195"/>
    </row>
    <row r="86" spans="2:7" s="7" customFormat="1" ht="45" customHeight="1" thickBot="1" x14ac:dyDescent="0.25">
      <c r="B86" s="27" t="s">
        <v>33</v>
      </c>
      <c r="C86" s="8" t="s">
        <v>4</v>
      </c>
      <c r="D86" s="8" t="s">
        <v>5</v>
      </c>
      <c r="E86" s="9" t="s">
        <v>6</v>
      </c>
      <c r="F86" s="10" t="s">
        <v>7</v>
      </c>
      <c r="G86" s="11" t="s">
        <v>106</v>
      </c>
    </row>
    <row r="87" spans="2:7" s="26" customFormat="1" ht="29.25" customHeight="1" x14ac:dyDescent="0.3">
      <c r="B87" s="66" t="s">
        <v>34</v>
      </c>
      <c r="C87" s="92">
        <v>1</v>
      </c>
      <c r="D87" s="93">
        <v>1</v>
      </c>
      <c r="E87" s="152">
        <v>550</v>
      </c>
      <c r="F87" s="153">
        <f t="shared" ref="F87:F88" si="11">C87*D87*E87</f>
        <v>550</v>
      </c>
      <c r="G87" s="154"/>
    </row>
    <row r="88" spans="2:7" s="26" customFormat="1" ht="29.25" customHeight="1" thickBot="1" x14ac:dyDescent="0.35">
      <c r="B88" s="97" t="s">
        <v>35</v>
      </c>
      <c r="C88" s="53">
        <v>1</v>
      </c>
      <c r="D88" s="13">
        <v>1</v>
      </c>
      <c r="E88" s="63">
        <v>550</v>
      </c>
      <c r="F88" s="54">
        <f t="shared" si="11"/>
        <v>550</v>
      </c>
      <c r="G88" s="65"/>
    </row>
    <row r="89" spans="2:7" s="18" customFormat="1" ht="45" customHeight="1" thickBot="1" x14ac:dyDescent="0.25">
      <c r="B89" s="14"/>
      <c r="C89" s="55">
        <v>1</v>
      </c>
      <c r="D89" s="15"/>
      <c r="E89" s="16" t="s">
        <v>7</v>
      </c>
      <c r="F89" s="17">
        <f>SUM(F87:F88)*C89</f>
        <v>1100</v>
      </c>
      <c r="G89" s="157">
        <f>F89*1.23</f>
        <v>1353</v>
      </c>
    </row>
    <row r="90" spans="2:7" s="7" customFormat="1" ht="29.25" customHeight="1" thickBot="1" x14ac:dyDescent="0.25">
      <c r="B90" s="195"/>
      <c r="C90" s="195"/>
      <c r="D90" s="195"/>
      <c r="E90" s="195"/>
      <c r="F90" s="195"/>
      <c r="G90" s="195"/>
    </row>
    <row r="91" spans="2:7" s="7" customFormat="1" ht="45" customHeight="1" thickBot="1" x14ac:dyDescent="0.25">
      <c r="B91" s="27" t="s">
        <v>27</v>
      </c>
      <c r="C91" s="29" t="s">
        <v>4</v>
      </c>
      <c r="D91" s="29" t="s">
        <v>5</v>
      </c>
      <c r="E91" s="30" t="s">
        <v>6</v>
      </c>
      <c r="F91" s="31" t="s">
        <v>7</v>
      </c>
      <c r="G91" s="32" t="s">
        <v>106</v>
      </c>
    </row>
    <row r="92" spans="2:7" s="26" customFormat="1" ht="29.25" customHeight="1" x14ac:dyDescent="0.3">
      <c r="B92" s="155" t="s">
        <v>28</v>
      </c>
      <c r="C92" s="34"/>
      <c r="D92" s="35"/>
      <c r="E92" s="156"/>
      <c r="F92" s="37"/>
      <c r="G92" s="56"/>
    </row>
    <row r="93" spans="2:7" s="26" customFormat="1" ht="29.25" customHeight="1" thickBot="1" x14ac:dyDescent="0.35">
      <c r="B93" s="97" t="s">
        <v>30</v>
      </c>
      <c r="C93" s="53">
        <v>1</v>
      </c>
      <c r="D93" s="13">
        <v>1</v>
      </c>
      <c r="E93" s="63">
        <v>330</v>
      </c>
      <c r="F93" s="54">
        <f t="shared" ref="F93" si="12">C93*D93*E93</f>
        <v>330</v>
      </c>
      <c r="G93" s="65"/>
    </row>
    <row r="94" spans="2:7" s="18" customFormat="1" ht="45" customHeight="1" thickBot="1" x14ac:dyDescent="0.25">
      <c r="B94" s="14"/>
      <c r="C94" s="55">
        <v>1</v>
      </c>
      <c r="D94" s="15"/>
      <c r="E94" s="16" t="s">
        <v>7</v>
      </c>
      <c r="F94" s="17">
        <f>SUM(F92:F93)*C94</f>
        <v>330</v>
      </c>
      <c r="G94" s="157">
        <f>F94*1.23</f>
        <v>405.9</v>
      </c>
    </row>
    <row r="95" spans="2:7" s="7" customFormat="1" ht="61" customHeight="1" thickBot="1" x14ac:dyDescent="0.25">
      <c r="B95" s="195"/>
      <c r="C95" s="195"/>
      <c r="D95" s="195"/>
      <c r="E95" s="195"/>
      <c r="F95" s="195"/>
      <c r="G95" s="195"/>
    </row>
    <row r="96" spans="2:7" s="6" customFormat="1" ht="29.25" customHeight="1" x14ac:dyDescent="0.2">
      <c r="B96" s="181" t="s">
        <v>86</v>
      </c>
      <c r="C96" s="182"/>
      <c r="D96" s="182"/>
      <c r="E96" s="182"/>
      <c r="F96" s="182"/>
      <c r="G96" s="183"/>
    </row>
    <row r="97" spans="2:7" s="6" customFormat="1" ht="29.25" customHeight="1" thickBot="1" x14ac:dyDescent="0.25">
      <c r="B97" s="184"/>
      <c r="C97" s="185"/>
      <c r="D97" s="185"/>
      <c r="E97" s="185"/>
      <c r="F97" s="185"/>
      <c r="G97" s="186"/>
    </row>
    <row r="98" spans="2:7" s="7" customFormat="1" ht="29.25" customHeight="1" thickBot="1" x14ac:dyDescent="0.25">
      <c r="B98" s="197"/>
      <c r="C98" s="197"/>
      <c r="D98" s="197"/>
      <c r="E98" s="197"/>
      <c r="F98" s="197"/>
      <c r="G98" s="197"/>
    </row>
    <row r="99" spans="2:7" s="7" customFormat="1" ht="45" customHeight="1" thickBot="1" x14ac:dyDescent="0.25">
      <c r="B99" s="27" t="s">
        <v>87</v>
      </c>
      <c r="C99" s="29" t="s">
        <v>4</v>
      </c>
      <c r="D99" s="29" t="s">
        <v>5</v>
      </c>
      <c r="E99" s="30" t="s">
        <v>6</v>
      </c>
      <c r="F99" s="31" t="s">
        <v>7</v>
      </c>
      <c r="G99" s="32" t="s">
        <v>106</v>
      </c>
    </row>
    <row r="100" spans="2:7" s="26" customFormat="1" ht="29.25" customHeight="1" x14ac:dyDescent="0.3">
      <c r="B100" s="33" t="s">
        <v>88</v>
      </c>
      <c r="C100" s="34"/>
      <c r="D100" s="35"/>
      <c r="E100" s="36"/>
      <c r="F100" s="37"/>
      <c r="G100" s="56"/>
    </row>
    <row r="101" spans="2:7" s="26" customFormat="1" ht="29.25" customHeight="1" x14ac:dyDescent="0.3">
      <c r="B101" s="41" t="s">
        <v>90</v>
      </c>
      <c r="C101" s="42">
        <v>3</v>
      </c>
      <c r="D101" s="12">
        <v>2</v>
      </c>
      <c r="E101" s="57">
        <v>495</v>
      </c>
      <c r="F101" s="43">
        <f t="shared" ref="F101" si="13">C101*D101*E101</f>
        <v>2970</v>
      </c>
      <c r="G101" s="58"/>
    </row>
    <row r="102" spans="2:7" s="26" customFormat="1" ht="29.25" customHeight="1" x14ac:dyDescent="0.3">
      <c r="B102" s="47" t="s">
        <v>89</v>
      </c>
      <c r="C102" s="98"/>
      <c r="D102" s="99"/>
      <c r="E102" s="100"/>
      <c r="F102" s="101"/>
      <c r="G102" s="102"/>
    </row>
    <row r="103" spans="2:7" s="26" customFormat="1" ht="29.25" customHeight="1" thickBot="1" x14ac:dyDescent="0.35">
      <c r="B103" s="52" t="s">
        <v>91</v>
      </c>
      <c r="C103" s="53">
        <v>3</v>
      </c>
      <c r="D103" s="13">
        <v>2</v>
      </c>
      <c r="E103" s="63">
        <v>495</v>
      </c>
      <c r="F103" s="54">
        <f t="shared" ref="F103" si="14">C103*D103*E103</f>
        <v>2970</v>
      </c>
      <c r="G103" s="65"/>
    </row>
    <row r="104" spans="2:7" s="18" customFormat="1" ht="45" customHeight="1" thickBot="1" x14ac:dyDescent="0.25">
      <c r="B104" s="14"/>
      <c r="C104" s="55">
        <v>1</v>
      </c>
      <c r="D104" s="15"/>
      <c r="E104" s="16" t="s">
        <v>7</v>
      </c>
      <c r="F104" s="17">
        <f>SUM(F100:F103)*C104</f>
        <v>5940</v>
      </c>
      <c r="G104" s="166">
        <f>F104*1.23</f>
        <v>7306.2</v>
      </c>
    </row>
    <row r="105" spans="2:7" s="6" customFormat="1" ht="27" thickBot="1" x14ac:dyDescent="0.25">
      <c r="B105" s="195"/>
      <c r="C105" s="195"/>
      <c r="D105" s="195"/>
      <c r="E105" s="195"/>
      <c r="F105" s="195"/>
      <c r="G105" s="195"/>
    </row>
    <row r="106" spans="2:7" s="7" customFormat="1" ht="45" customHeight="1" thickBot="1" x14ac:dyDescent="0.25">
      <c r="B106" s="27" t="s">
        <v>94</v>
      </c>
      <c r="C106" s="8" t="s">
        <v>4</v>
      </c>
      <c r="D106" s="8" t="s">
        <v>5</v>
      </c>
      <c r="E106" s="9" t="s">
        <v>6</v>
      </c>
      <c r="F106" s="10" t="s">
        <v>7</v>
      </c>
      <c r="G106" s="11" t="s">
        <v>106</v>
      </c>
    </row>
    <row r="107" spans="2:7" s="26" customFormat="1" ht="29.25" customHeight="1" x14ac:dyDescent="0.3">
      <c r="B107" s="66" t="s">
        <v>92</v>
      </c>
      <c r="C107" s="42">
        <v>1</v>
      </c>
      <c r="D107" s="12">
        <v>1</v>
      </c>
      <c r="E107" s="57">
        <v>660</v>
      </c>
      <c r="F107" s="43">
        <f t="shared" ref="F107:F108" si="15">C107*D107*E107</f>
        <v>660</v>
      </c>
      <c r="G107" s="96"/>
    </row>
    <row r="108" spans="2:7" s="26" customFormat="1" ht="29.25" customHeight="1" thickBot="1" x14ac:dyDescent="0.35">
      <c r="B108" s="97" t="s">
        <v>93</v>
      </c>
      <c r="C108" s="53">
        <v>1</v>
      </c>
      <c r="D108" s="13">
        <v>1</v>
      </c>
      <c r="E108" s="63">
        <v>660</v>
      </c>
      <c r="F108" s="54">
        <f t="shared" si="15"/>
        <v>660</v>
      </c>
      <c r="G108" s="65"/>
    </row>
    <row r="109" spans="2:7" s="18" customFormat="1" ht="45" customHeight="1" thickBot="1" x14ac:dyDescent="0.25">
      <c r="B109" s="14"/>
      <c r="C109" s="55">
        <v>1</v>
      </c>
      <c r="D109" s="15"/>
      <c r="E109" s="16" t="s">
        <v>7</v>
      </c>
      <c r="F109" s="17">
        <f>SUM(F107:F108)*C109</f>
        <v>1320</v>
      </c>
      <c r="G109" s="157">
        <f>F109*1.23</f>
        <v>1623.6</v>
      </c>
    </row>
    <row r="110" spans="2:7" s="7" customFormat="1" ht="61" customHeight="1" thickBot="1" x14ac:dyDescent="0.25">
      <c r="B110" s="195"/>
      <c r="C110" s="195"/>
      <c r="D110" s="195"/>
      <c r="E110" s="195"/>
      <c r="F110" s="195"/>
      <c r="G110" s="195"/>
    </row>
    <row r="111" spans="2:7" s="6" customFormat="1" ht="29.25" customHeight="1" x14ac:dyDescent="0.2">
      <c r="B111" s="181" t="s">
        <v>100</v>
      </c>
      <c r="C111" s="182"/>
      <c r="D111" s="182"/>
      <c r="E111" s="182"/>
      <c r="F111" s="182"/>
      <c r="G111" s="183"/>
    </row>
    <row r="112" spans="2:7" s="6" customFormat="1" ht="29.25" customHeight="1" thickBot="1" x14ac:dyDescent="0.25">
      <c r="B112" s="184"/>
      <c r="C112" s="185"/>
      <c r="D112" s="185"/>
      <c r="E112" s="185"/>
      <c r="F112" s="185"/>
      <c r="G112" s="186"/>
    </row>
    <row r="113" spans="2:7" s="7" customFormat="1" ht="29.25" customHeight="1" thickBot="1" x14ac:dyDescent="0.25">
      <c r="B113" s="197"/>
      <c r="C113" s="197"/>
      <c r="D113" s="197"/>
      <c r="E113" s="197"/>
      <c r="F113" s="197"/>
      <c r="G113" s="197"/>
    </row>
    <row r="114" spans="2:7" s="7" customFormat="1" ht="45" customHeight="1" thickBot="1" x14ac:dyDescent="0.25">
      <c r="B114" s="27" t="s">
        <v>87</v>
      </c>
      <c r="C114" s="29" t="s">
        <v>4</v>
      </c>
      <c r="D114" s="29" t="s">
        <v>5</v>
      </c>
      <c r="E114" s="30" t="s">
        <v>6</v>
      </c>
      <c r="F114" s="31" t="s">
        <v>7</v>
      </c>
      <c r="G114" s="32" t="s">
        <v>106</v>
      </c>
    </row>
    <row r="115" spans="2:7" s="26" customFormat="1" ht="29.25" customHeight="1" x14ac:dyDescent="0.3">
      <c r="B115" s="33" t="s">
        <v>101</v>
      </c>
      <c r="C115" s="34"/>
      <c r="D115" s="35"/>
      <c r="E115" s="36"/>
      <c r="F115" s="37"/>
      <c r="G115" s="56"/>
    </row>
    <row r="116" spans="2:7" s="26" customFormat="1" ht="50" x14ac:dyDescent="0.3">
      <c r="B116" s="41" t="s">
        <v>102</v>
      </c>
      <c r="C116" s="42">
        <v>3</v>
      </c>
      <c r="D116" s="12">
        <v>20</v>
      </c>
      <c r="E116" s="57">
        <v>31.05</v>
      </c>
      <c r="F116" s="43">
        <f>C116*D116*E116</f>
        <v>1863</v>
      </c>
      <c r="G116" s="58"/>
    </row>
    <row r="117" spans="2:7" s="26" customFormat="1" ht="29.25" customHeight="1" x14ac:dyDescent="0.3">
      <c r="B117" s="47" t="s">
        <v>88</v>
      </c>
      <c r="C117" s="98"/>
      <c r="D117" s="99"/>
      <c r="E117" s="100"/>
      <c r="F117" s="101"/>
      <c r="G117" s="102"/>
    </row>
    <row r="118" spans="2:7" s="26" customFormat="1" ht="50" x14ac:dyDescent="0.3">
      <c r="B118" s="41" t="s">
        <v>102</v>
      </c>
      <c r="C118" s="42">
        <v>3</v>
      </c>
      <c r="D118" s="12">
        <v>20</v>
      </c>
      <c r="E118" s="57">
        <v>31.05</v>
      </c>
      <c r="F118" s="43">
        <f>C118*D118*E118</f>
        <v>1863</v>
      </c>
      <c r="G118" s="58"/>
    </row>
    <row r="119" spans="2:7" s="26" customFormat="1" ht="29.25" customHeight="1" x14ac:dyDescent="0.3">
      <c r="B119" s="47" t="s">
        <v>89</v>
      </c>
      <c r="C119" s="98"/>
      <c r="D119" s="99"/>
      <c r="E119" s="100"/>
      <c r="F119" s="101"/>
      <c r="G119" s="102"/>
    </row>
    <row r="120" spans="2:7" s="26" customFormat="1" ht="51" thickBot="1" x14ac:dyDescent="0.35">
      <c r="B120" s="52" t="s">
        <v>102</v>
      </c>
      <c r="C120" s="53">
        <v>3</v>
      </c>
      <c r="D120" s="13">
        <v>20</v>
      </c>
      <c r="E120" s="63">
        <v>31.05</v>
      </c>
      <c r="F120" s="54">
        <f t="shared" ref="F120" si="16">C120*D120*E120</f>
        <v>1863</v>
      </c>
      <c r="G120" s="65"/>
    </row>
    <row r="121" spans="2:7" s="18" customFormat="1" ht="45" customHeight="1" thickBot="1" x14ac:dyDescent="0.25">
      <c r="B121" s="14"/>
      <c r="C121" s="55">
        <v>1</v>
      </c>
      <c r="D121" s="15"/>
      <c r="E121" s="16" t="s">
        <v>7</v>
      </c>
      <c r="F121" s="17">
        <f>SUM(F115:F120)*C121</f>
        <v>5589</v>
      </c>
      <c r="G121" s="157">
        <f>F121*1.23</f>
        <v>6874.47</v>
      </c>
    </row>
    <row r="122" spans="2:7" s="6" customFormat="1" ht="27" thickBot="1" x14ac:dyDescent="0.25">
      <c r="B122" s="195"/>
      <c r="C122" s="195"/>
      <c r="D122" s="195"/>
      <c r="E122" s="195"/>
      <c r="F122" s="195"/>
      <c r="G122" s="195"/>
    </row>
    <row r="123" spans="2:7" s="7" customFormat="1" ht="45" customHeight="1" thickBot="1" x14ac:dyDescent="0.25">
      <c r="B123" s="27" t="s">
        <v>94</v>
      </c>
      <c r="C123" s="8" t="s">
        <v>4</v>
      </c>
      <c r="D123" s="8" t="s">
        <v>5</v>
      </c>
      <c r="E123" s="9" t="s">
        <v>6</v>
      </c>
      <c r="F123" s="10" t="s">
        <v>7</v>
      </c>
      <c r="G123" s="11" t="s">
        <v>106</v>
      </c>
    </row>
    <row r="124" spans="2:7" s="26" customFormat="1" ht="29.25" customHeight="1" x14ac:dyDescent="0.3">
      <c r="B124" s="66" t="s">
        <v>92</v>
      </c>
      <c r="C124" s="42">
        <v>1</v>
      </c>
      <c r="D124" s="12">
        <v>1</v>
      </c>
      <c r="E124" s="57">
        <v>575</v>
      </c>
      <c r="F124" s="43">
        <f t="shared" ref="F124:F125" si="17">C124*D124*E124</f>
        <v>575</v>
      </c>
      <c r="G124" s="96"/>
    </row>
    <row r="125" spans="2:7" s="26" customFormat="1" ht="29.25" customHeight="1" thickBot="1" x14ac:dyDescent="0.35">
      <c r="B125" s="97" t="s">
        <v>93</v>
      </c>
      <c r="C125" s="53">
        <v>1</v>
      </c>
      <c r="D125" s="13">
        <v>1</v>
      </c>
      <c r="E125" s="63">
        <v>460</v>
      </c>
      <c r="F125" s="54">
        <f t="shared" si="17"/>
        <v>460</v>
      </c>
      <c r="G125" s="65"/>
    </row>
    <row r="126" spans="2:7" s="18" customFormat="1" ht="45" customHeight="1" thickBot="1" x14ac:dyDescent="0.25">
      <c r="B126" s="14"/>
      <c r="C126" s="55">
        <v>1</v>
      </c>
      <c r="D126" s="15"/>
      <c r="E126" s="16" t="s">
        <v>7</v>
      </c>
      <c r="F126" s="17">
        <f>SUM(F124:F125)*C126</f>
        <v>1035</v>
      </c>
      <c r="G126" s="157">
        <f>F126*1.23</f>
        <v>1273.05</v>
      </c>
    </row>
    <row r="127" spans="2:7" s="7" customFormat="1" ht="61" customHeight="1" thickBot="1" x14ac:dyDescent="0.25">
      <c r="B127" s="195"/>
      <c r="C127" s="195"/>
      <c r="D127" s="195"/>
      <c r="E127" s="195"/>
      <c r="F127" s="195"/>
      <c r="G127" s="195"/>
    </row>
    <row r="128" spans="2:7" s="6" customFormat="1" ht="25.75" customHeight="1" x14ac:dyDescent="0.2">
      <c r="B128" s="181" t="s">
        <v>36</v>
      </c>
      <c r="C128" s="182"/>
      <c r="D128" s="182"/>
      <c r="E128" s="182"/>
      <c r="F128" s="182"/>
      <c r="G128" s="183"/>
    </row>
    <row r="129" spans="2:7" s="6" customFormat="1" ht="26.5" customHeight="1" thickBot="1" x14ac:dyDescent="0.25">
      <c r="B129" s="184"/>
      <c r="C129" s="185"/>
      <c r="D129" s="185"/>
      <c r="E129" s="185"/>
      <c r="F129" s="185"/>
      <c r="G129" s="186"/>
    </row>
    <row r="130" spans="2:7" s="6" customFormat="1" ht="27" thickBot="1" x14ac:dyDescent="0.25">
      <c r="B130" s="195"/>
      <c r="C130" s="195"/>
      <c r="D130" s="200"/>
      <c r="E130" s="200"/>
      <c r="F130" s="195"/>
      <c r="G130" s="200"/>
    </row>
    <row r="131" spans="2:7" s="7" customFormat="1" ht="45" customHeight="1" thickBot="1" x14ac:dyDescent="0.25">
      <c r="B131" s="103" t="s">
        <v>44</v>
      </c>
      <c r="C131" s="8" t="s">
        <v>4</v>
      </c>
      <c r="D131" s="8" t="s">
        <v>5</v>
      </c>
      <c r="E131" s="9" t="s">
        <v>6</v>
      </c>
      <c r="F131" s="10" t="s">
        <v>7</v>
      </c>
      <c r="G131" s="11" t="s">
        <v>106</v>
      </c>
    </row>
    <row r="132" spans="2:7" s="26" customFormat="1" ht="29" customHeight="1" x14ac:dyDescent="0.2">
      <c r="B132" s="20" t="s">
        <v>45</v>
      </c>
      <c r="C132" s="162">
        <v>3</v>
      </c>
      <c r="D132" s="163">
        <v>1</v>
      </c>
      <c r="E132" s="164">
        <v>1100</v>
      </c>
      <c r="F132" s="165">
        <f t="shared" ref="F132:F142" si="18">C132*D132*E132</f>
        <v>3300</v>
      </c>
      <c r="G132" s="150"/>
    </row>
    <row r="133" spans="2:7" s="26" customFormat="1" ht="29" customHeight="1" x14ac:dyDescent="0.2">
      <c r="B133" s="41" t="s">
        <v>46</v>
      </c>
      <c r="C133" s="82">
        <v>3</v>
      </c>
      <c r="D133" s="40">
        <v>1</v>
      </c>
      <c r="E133" s="71">
        <v>1100</v>
      </c>
      <c r="F133" s="158">
        <f t="shared" ref="F133:F134" si="19">C133*D133*E133</f>
        <v>3300</v>
      </c>
      <c r="G133" s="149"/>
    </row>
    <row r="134" spans="2:7" s="26" customFormat="1" ht="26" x14ac:dyDescent="0.2">
      <c r="B134" s="41" t="s">
        <v>47</v>
      </c>
      <c r="C134" s="82">
        <v>3</v>
      </c>
      <c r="D134" s="40">
        <v>1</v>
      </c>
      <c r="E134" s="71">
        <v>1100</v>
      </c>
      <c r="F134" s="159">
        <f t="shared" si="19"/>
        <v>3300</v>
      </c>
      <c r="G134" s="150"/>
    </row>
    <row r="135" spans="2:7" s="26" customFormat="1" ht="29" customHeight="1" x14ac:dyDescent="0.2">
      <c r="B135" s="41" t="s">
        <v>48</v>
      </c>
      <c r="C135" s="42">
        <v>3</v>
      </c>
      <c r="D135" s="12">
        <v>8</v>
      </c>
      <c r="E135" s="71">
        <v>550</v>
      </c>
      <c r="F135" s="160">
        <f t="shared" ref="F135" si="20">C135*D135*E135</f>
        <v>13200</v>
      </c>
      <c r="G135" s="151"/>
    </row>
    <row r="136" spans="2:7" s="26" customFormat="1" ht="29" customHeight="1" x14ac:dyDescent="0.2">
      <c r="B136" s="41" t="s">
        <v>38</v>
      </c>
      <c r="C136" s="42">
        <v>3</v>
      </c>
      <c r="D136" s="12">
        <v>8</v>
      </c>
      <c r="E136" s="71">
        <v>660</v>
      </c>
      <c r="F136" s="160">
        <f t="shared" ref="F136" si="21">C136*D136*E136</f>
        <v>15840</v>
      </c>
      <c r="G136" s="151"/>
    </row>
    <row r="137" spans="2:7" s="26" customFormat="1" ht="29" customHeight="1" x14ac:dyDescent="0.2">
      <c r="B137" s="41" t="s">
        <v>49</v>
      </c>
      <c r="C137" s="42">
        <v>3</v>
      </c>
      <c r="D137" s="12">
        <v>1</v>
      </c>
      <c r="E137" s="71">
        <v>1100</v>
      </c>
      <c r="F137" s="160">
        <f t="shared" ref="F137:F138" si="22">C137*D137*E137</f>
        <v>3300</v>
      </c>
      <c r="G137" s="151"/>
    </row>
    <row r="138" spans="2:7" s="26" customFormat="1" ht="29" customHeight="1" x14ac:dyDescent="0.2">
      <c r="B138" s="41" t="s">
        <v>50</v>
      </c>
      <c r="C138" s="42">
        <v>3</v>
      </c>
      <c r="D138" s="12">
        <v>2</v>
      </c>
      <c r="E138" s="71">
        <v>1500</v>
      </c>
      <c r="F138" s="160">
        <f t="shared" si="22"/>
        <v>9000</v>
      </c>
      <c r="G138" s="151"/>
    </row>
    <row r="139" spans="2:7" s="26" customFormat="1" ht="29" customHeight="1" x14ac:dyDescent="0.2">
      <c r="B139" s="41" t="s">
        <v>51</v>
      </c>
      <c r="C139" s="42">
        <v>1</v>
      </c>
      <c r="D139" s="12">
        <v>1</v>
      </c>
      <c r="E139" s="71">
        <v>22000</v>
      </c>
      <c r="F139" s="160">
        <f t="shared" si="18"/>
        <v>22000</v>
      </c>
      <c r="G139" s="151"/>
    </row>
    <row r="140" spans="2:7" s="26" customFormat="1" ht="29" customHeight="1" x14ac:dyDescent="0.2">
      <c r="B140" s="51" t="s">
        <v>52</v>
      </c>
      <c r="C140" s="39">
        <v>3</v>
      </c>
      <c r="D140" s="40">
        <v>1</v>
      </c>
      <c r="E140" s="71">
        <v>4950</v>
      </c>
      <c r="F140" s="160">
        <f t="shared" si="18"/>
        <v>14850</v>
      </c>
      <c r="G140" s="151"/>
    </row>
    <row r="141" spans="2:7" s="26" customFormat="1" ht="29" customHeight="1" x14ac:dyDescent="0.2">
      <c r="B141" s="41" t="s">
        <v>53</v>
      </c>
      <c r="C141" s="39">
        <v>3</v>
      </c>
      <c r="D141" s="40">
        <v>2</v>
      </c>
      <c r="E141" s="71">
        <v>2200</v>
      </c>
      <c r="F141" s="160">
        <f t="shared" si="18"/>
        <v>13200</v>
      </c>
      <c r="G141" s="151"/>
    </row>
    <row r="142" spans="2:7" s="26" customFormat="1" ht="29" customHeight="1" thickBot="1" x14ac:dyDescent="0.25">
      <c r="B142" s="91" t="s">
        <v>54</v>
      </c>
      <c r="C142" s="53">
        <v>3</v>
      </c>
      <c r="D142" s="13">
        <v>1</v>
      </c>
      <c r="E142" s="94">
        <v>1320</v>
      </c>
      <c r="F142" s="161">
        <f t="shared" si="18"/>
        <v>3960</v>
      </c>
      <c r="G142" s="147"/>
    </row>
    <row r="143" spans="2:7" s="18" customFormat="1" ht="45" customHeight="1" thickBot="1" x14ac:dyDescent="0.25">
      <c r="B143" s="14"/>
      <c r="C143" s="55">
        <v>1</v>
      </c>
      <c r="D143" s="198" t="s">
        <v>7</v>
      </c>
      <c r="E143" s="199"/>
      <c r="F143" s="72">
        <f>SUM(F132:F142)*C143</f>
        <v>105250</v>
      </c>
      <c r="G143" s="167">
        <f>F143*1.23</f>
        <v>129457.5</v>
      </c>
    </row>
    <row r="144" spans="2:7" s="6" customFormat="1" ht="27" thickBot="1" x14ac:dyDescent="0.25">
      <c r="B144" s="195"/>
      <c r="C144" s="195"/>
      <c r="D144" s="200"/>
      <c r="E144" s="200"/>
      <c r="F144" s="200"/>
      <c r="G144" s="195"/>
    </row>
    <row r="145" spans="2:7" s="7" customFormat="1" ht="45" customHeight="1" thickBot="1" x14ac:dyDescent="0.25">
      <c r="B145" s="19" t="s">
        <v>37</v>
      </c>
      <c r="C145" s="95" t="s">
        <v>4</v>
      </c>
      <c r="D145" s="8" t="s">
        <v>5</v>
      </c>
      <c r="E145" s="9" t="s">
        <v>6</v>
      </c>
      <c r="F145" s="10" t="s">
        <v>7</v>
      </c>
      <c r="G145" s="11" t="s">
        <v>106</v>
      </c>
    </row>
    <row r="146" spans="2:7" s="26" customFormat="1" ht="29.25" customHeight="1" x14ac:dyDescent="0.2">
      <c r="B146" s="41" t="s">
        <v>39</v>
      </c>
      <c r="C146" s="42">
        <v>1</v>
      </c>
      <c r="D146" s="12">
        <v>1</v>
      </c>
      <c r="E146" s="73">
        <v>1700</v>
      </c>
      <c r="F146" s="67">
        <f t="shared" ref="F146:F147" si="23">C146*D146*E146</f>
        <v>1700</v>
      </c>
      <c r="G146" s="69"/>
    </row>
    <row r="147" spans="2:7" s="26" customFormat="1" ht="29.25" customHeight="1" thickBot="1" x14ac:dyDescent="0.25">
      <c r="B147" s="52" t="s">
        <v>104</v>
      </c>
      <c r="C147" s="53">
        <v>1</v>
      </c>
      <c r="D147" s="13">
        <v>6</v>
      </c>
      <c r="E147" s="89">
        <v>150</v>
      </c>
      <c r="F147" s="90">
        <f t="shared" si="23"/>
        <v>900</v>
      </c>
      <c r="G147" s="70"/>
    </row>
    <row r="148" spans="2:7" s="18" customFormat="1" ht="45" customHeight="1" thickBot="1" x14ac:dyDescent="0.25">
      <c r="B148" s="14"/>
      <c r="C148" s="55">
        <v>1</v>
      </c>
      <c r="D148" s="201" t="s">
        <v>7</v>
      </c>
      <c r="E148" s="202"/>
      <c r="F148" s="17">
        <f>SUM(F146:F147)*C148</f>
        <v>2600</v>
      </c>
      <c r="G148" s="157">
        <f>F148*1.23</f>
        <v>3198</v>
      </c>
    </row>
    <row r="149" spans="2:7" s="6" customFormat="1" ht="26" x14ac:dyDescent="0.2">
      <c r="B149" s="28"/>
      <c r="C149" s="28"/>
      <c r="D149" s="28"/>
      <c r="E149" s="28"/>
      <c r="F149" s="28"/>
      <c r="G149" s="28"/>
    </row>
    <row r="150" spans="2:7" s="6" customFormat="1" ht="26" x14ac:dyDescent="0.2">
      <c r="B150" s="203" t="s">
        <v>40</v>
      </c>
      <c r="C150" s="203"/>
      <c r="D150" s="203"/>
      <c r="E150" s="203"/>
      <c r="F150" s="203"/>
      <c r="G150" s="203"/>
    </row>
    <row r="151" spans="2:7" s="6" customFormat="1" ht="27" thickBot="1" x14ac:dyDescent="0.25">
      <c r="B151" s="203"/>
      <c r="C151" s="203"/>
      <c r="D151" s="203"/>
      <c r="E151" s="203"/>
      <c r="F151" s="203"/>
      <c r="G151" s="203"/>
    </row>
    <row r="152" spans="2:7" s="18" customFormat="1" ht="45" customHeight="1" thickBot="1" x14ac:dyDescent="0.25">
      <c r="B152" s="204"/>
      <c r="C152" s="205" t="s">
        <v>41</v>
      </c>
      <c r="D152" s="206"/>
      <c r="E152" s="206"/>
      <c r="F152" s="88">
        <f>F17+F48+F66+F73+F84+F89+F94+F104+F109+F121+F126+F143+F148</f>
        <v>402846.04</v>
      </c>
      <c r="G152" s="207"/>
    </row>
    <row r="153" spans="2:7" s="75" customFormat="1" ht="45" customHeight="1" thickBot="1" x14ac:dyDescent="0.25">
      <c r="B153" s="204"/>
      <c r="C153" s="208" t="s">
        <v>105</v>
      </c>
      <c r="D153" s="209"/>
      <c r="E153" s="209"/>
      <c r="F153" s="76">
        <f>F152*4%</f>
        <v>16113.8416</v>
      </c>
      <c r="G153" s="207"/>
    </row>
    <row r="154" spans="2:7" s="77" customFormat="1" ht="25" thickBot="1" x14ac:dyDescent="0.25">
      <c r="B154" s="204"/>
      <c r="C154" s="210"/>
      <c r="D154" s="204"/>
      <c r="E154" s="204"/>
      <c r="F154" s="211"/>
      <c r="G154" s="207"/>
    </row>
    <row r="155" spans="2:7" s="7" customFormat="1" ht="51" customHeight="1" thickBot="1" x14ac:dyDescent="0.25">
      <c r="B155" s="204"/>
      <c r="C155" s="212" t="s">
        <v>42</v>
      </c>
      <c r="D155" s="213"/>
      <c r="E155" s="213"/>
      <c r="F155" s="78">
        <f>F152+F153</f>
        <v>418959.88159999996</v>
      </c>
      <c r="G155" s="207"/>
    </row>
    <row r="156" spans="2:7" s="77" customFormat="1" ht="47" customHeight="1" thickBot="1" x14ac:dyDescent="0.25">
      <c r="B156" s="204"/>
      <c r="C156" s="214" t="s">
        <v>43</v>
      </c>
      <c r="D156" s="215"/>
      <c r="E156" s="215"/>
      <c r="F156" s="79">
        <f>F155*1.23</f>
        <v>515320.65436799993</v>
      </c>
      <c r="G156" s="207"/>
    </row>
    <row r="157" spans="2:7" s="6" customFormat="1" ht="26" x14ac:dyDescent="0.2">
      <c r="B157" s="74"/>
      <c r="D157" s="80"/>
      <c r="E157" s="81"/>
      <c r="F157" s="80"/>
      <c r="G157" s="68"/>
    </row>
  </sheetData>
  <mergeCells count="47">
    <mergeCell ref="B152:B156"/>
    <mergeCell ref="C152:E152"/>
    <mergeCell ref="G152:G156"/>
    <mergeCell ref="C153:E153"/>
    <mergeCell ref="C154:F154"/>
    <mergeCell ref="C155:E155"/>
    <mergeCell ref="C156:E156"/>
    <mergeCell ref="D143:E143"/>
    <mergeCell ref="B130:G130"/>
    <mergeCell ref="B144:G144"/>
    <mergeCell ref="D148:E148"/>
    <mergeCell ref="B150:G151"/>
    <mergeCell ref="B90:G90"/>
    <mergeCell ref="B95:G95"/>
    <mergeCell ref="B128:G129"/>
    <mergeCell ref="B96:G97"/>
    <mergeCell ref="B98:G98"/>
    <mergeCell ref="B105:G105"/>
    <mergeCell ref="B110:G110"/>
    <mergeCell ref="B127:G127"/>
    <mergeCell ref="B111:G112"/>
    <mergeCell ref="B113:G113"/>
    <mergeCell ref="B122:G122"/>
    <mergeCell ref="B74:G74"/>
    <mergeCell ref="B75:G76"/>
    <mergeCell ref="B21:G21"/>
    <mergeCell ref="B77:G77"/>
    <mergeCell ref="B85:G85"/>
    <mergeCell ref="B11:G11"/>
    <mergeCell ref="B8:G8"/>
    <mergeCell ref="B18:G18"/>
    <mergeCell ref="B19:G20"/>
    <mergeCell ref="B49:G49"/>
    <mergeCell ref="C6:E6"/>
    <mergeCell ref="F6:G6"/>
    <mergeCell ref="C7:E7"/>
    <mergeCell ref="F7:G7"/>
    <mergeCell ref="B9:G10"/>
    <mergeCell ref="B2:B7"/>
    <mergeCell ref="C2:E2"/>
    <mergeCell ref="F2:G2"/>
    <mergeCell ref="C3:E3"/>
    <mergeCell ref="F3:G3"/>
    <mergeCell ref="C4:E4"/>
    <mergeCell ref="F4:G4"/>
    <mergeCell ref="C5:E5"/>
    <mergeCell ref="F5:G5"/>
  </mergeCells>
  <pageMargins left="0.7" right="0.7" top="0.75" bottom="0.75" header="0.3" footer="0.3"/>
  <pageSetup paperSize="9" scale="18" fitToHeight="12" orientation="portrait" horizontalDpi="0" verticalDpi="0"/>
  <headerFooter>
    <oddHeader>&amp;C&amp;"-,Pogrubiony"
&amp;"Calibri (Tekst podstawowy),Pogrubiony"&amp;22&amp;KC00000#ROBIMYWRAŻENIA</oddHeader>
    <oddFooter xml:space="preserve">&amp;C&amp;"Calibri (Tekst podstawowy),Pogrubiony"&amp;22&amp;KC00000APOLLO 360 Sp. z o.o. | W. Rzymowskiego 31, 5 p., Warszawa | T: 602 247 357 | www.apollo360.pl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Jarek I</cp:lastModifiedBy>
  <dcterms:created xsi:type="dcterms:W3CDTF">2023-02-09T14:46:21Z</dcterms:created>
  <dcterms:modified xsi:type="dcterms:W3CDTF">2024-09-28T13:30:02Z</dcterms:modified>
</cp:coreProperties>
</file>