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V:\31. GAZ 31-2024\Korespondencja\"/>
    </mc:Choice>
  </mc:AlternateContent>
  <xr:revisionPtr revIDLastSave="0" documentId="13_ncr:1_{BE8B9045-7F8C-4CF1-8042-A98758979EBA}" xr6:coauthVersionLast="47" xr6:coauthVersionMax="47" xr10:uidLastSave="{00000000-0000-0000-0000-000000000000}"/>
  <bookViews>
    <workbookView xWindow="-110" yWindow="-110" windowWidth="37870" windowHeight="21220" firstSheet="9" activeTab="10" xr2:uid="{00000000-000D-0000-FFFF-FFFF00000000}"/>
  </bookViews>
  <sheets>
    <sheet name="1.DZ BW-6" sheetId="1" r:id="rId1"/>
    <sheet name="2.DZ BW-5" sheetId="2" r:id="rId2"/>
    <sheet name="3.Szp. Nr I BW-6" sheetId="3" r:id="rId3"/>
    <sheet name="4.GRAŻYNA BW-5" sheetId="4" r:id="rId4"/>
    <sheet name="5.KOTŁOWNIA BW-5" sheetId="5" r:id="rId5"/>
    <sheet name="6.MARKIEWICZ BW-5" sheetId="6" r:id="rId6"/>
    <sheet name="7.ZPZ BW-6" sheetId="7" r:id="rId7"/>
    <sheet name="8.MARKIEWICZ BW-3.6" sheetId="8" r:id="rId8"/>
    <sheet name="9.BRISTOL BW-3.6" sheetId="9" r:id="rId9"/>
    <sheet name="10.GOŁEBNIK BW-3.6" sheetId="10" r:id="rId10"/>
    <sheet name="11.ZDROJOWA BW-3.12T" sheetId="17" r:id="rId11"/>
    <sheet name="UC 2023" sheetId="12" state="hidden" r:id="rId12"/>
    <sheet name="UC OGÓŁEM (suma)" sheetId="13" r:id="rId13"/>
  </sheets>
  <calcPr calcId="191029"/>
</workbook>
</file>

<file path=xl/calcChain.xml><?xml version="1.0" encoding="utf-8"?>
<calcChain xmlns="http://schemas.openxmlformats.org/spreadsheetml/2006/main">
  <c r="C9" i="8" l="1"/>
  <c r="C9" i="6"/>
  <c r="C9" i="5"/>
  <c r="C9" i="4"/>
  <c r="C9" i="3"/>
  <c r="C9" i="2"/>
  <c r="C12" i="1"/>
  <c r="C13" i="1" s="1"/>
  <c r="C11" i="1"/>
  <c r="C9" i="1"/>
  <c r="C7" i="13"/>
  <c r="C11" i="8"/>
  <c r="E11" i="8" s="1"/>
  <c r="E5" i="8"/>
  <c r="C12" i="8"/>
  <c r="C12" i="4"/>
  <c r="C12" i="3"/>
  <c r="C12" i="2"/>
  <c r="C11" i="5"/>
  <c r="E11" i="5" s="1"/>
  <c r="E8" i="5"/>
  <c r="G8" i="5" s="1"/>
  <c r="H8" i="5" s="1"/>
  <c r="E7" i="4"/>
  <c r="G7" i="4" s="1"/>
  <c r="H7" i="4" s="1"/>
  <c r="C11" i="4"/>
  <c r="C13" i="4" s="1"/>
  <c r="E10" i="4"/>
  <c r="E8" i="4"/>
  <c r="E6" i="4"/>
  <c r="G6" i="4" s="1"/>
  <c r="H6" i="4" s="1"/>
  <c r="E5" i="4"/>
  <c r="E9" i="4" l="1"/>
  <c r="E12" i="8"/>
  <c r="G12" i="8"/>
  <c r="G11" i="8"/>
  <c r="H11" i="8" s="1"/>
  <c r="E7" i="8"/>
  <c r="E6" i="5"/>
  <c r="G6" i="5" s="1"/>
  <c r="H6" i="5" s="1"/>
  <c r="E5" i="5"/>
  <c r="E7" i="5"/>
  <c r="G7" i="5" s="1"/>
  <c r="H7" i="5" s="1"/>
  <c r="C11" i="6"/>
  <c r="E5" i="6"/>
  <c r="G11" i="5"/>
  <c r="G10" i="4"/>
  <c r="H10" i="4" s="1"/>
  <c r="G5" i="4"/>
  <c r="G8" i="4"/>
  <c r="H8" i="4" s="1"/>
  <c r="H11" i="5" l="1"/>
  <c r="E9" i="5"/>
  <c r="H5" i="4"/>
  <c r="H9" i="4" s="1"/>
  <c r="G9" i="4"/>
  <c r="H12" i="8"/>
  <c r="G7" i="8"/>
  <c r="H7" i="8" s="1"/>
  <c r="E8" i="8"/>
  <c r="E17" i="8" s="1"/>
  <c r="E6" i="8"/>
  <c r="G5" i="8"/>
  <c r="E11" i="6"/>
  <c r="G11" i="6" s="1"/>
  <c r="H11" i="6" s="1"/>
  <c r="G5" i="5"/>
  <c r="G9" i="5" s="1"/>
  <c r="C12" i="5"/>
  <c r="C13" i="5" s="1"/>
  <c r="E7" i="6"/>
  <c r="G5" i="6"/>
  <c r="E8" i="6"/>
  <c r="E6" i="6"/>
  <c r="E9" i="6" l="1"/>
  <c r="E9" i="8"/>
  <c r="H5" i="8"/>
  <c r="G6" i="8"/>
  <c r="H6" i="8"/>
  <c r="G8" i="8"/>
  <c r="H5" i="6"/>
  <c r="C12" i="6"/>
  <c r="E12" i="5"/>
  <c r="E13" i="5" s="1"/>
  <c r="H5" i="5"/>
  <c r="E12" i="6"/>
  <c r="G12" i="6" s="1"/>
  <c r="H12" i="6" s="1"/>
  <c r="G7" i="6"/>
  <c r="G6" i="6"/>
  <c r="H6" i="6" s="1"/>
  <c r="G8" i="6"/>
  <c r="H8" i="6" s="1"/>
  <c r="G9" i="8" l="1"/>
  <c r="H8" i="8"/>
  <c r="H17" i="8" s="1"/>
  <c r="G17" i="8"/>
  <c r="E17" i="6"/>
  <c r="G9" i="6"/>
  <c r="H9" i="5"/>
  <c r="H7" i="6"/>
  <c r="H9" i="6" s="1"/>
  <c r="G17" i="6"/>
  <c r="E17" i="5"/>
  <c r="G12" i="5"/>
  <c r="G13" i="5" s="1"/>
  <c r="H9" i="8" l="1"/>
  <c r="H17" i="6"/>
  <c r="H12" i="5"/>
  <c r="G17" i="5"/>
  <c r="H17" i="5" l="1"/>
  <c r="H13" i="5"/>
  <c r="E7" i="3"/>
  <c r="E5" i="3"/>
  <c r="E10" i="3"/>
  <c r="C11" i="2"/>
  <c r="E8" i="2"/>
  <c r="G8" i="2" s="1"/>
  <c r="H8" i="2" s="1"/>
  <c r="E7" i="2"/>
  <c r="E6" i="2"/>
  <c r="E5" i="2"/>
  <c r="E8" i="1"/>
  <c r="G8" i="1" s="1"/>
  <c r="H8" i="1" s="1"/>
  <c r="E6" i="1"/>
  <c r="G6" i="1" s="1"/>
  <c r="H6" i="1" s="1"/>
  <c r="G10" i="3" l="1"/>
  <c r="H10" i="3" s="1"/>
  <c r="E9" i="2"/>
  <c r="G5" i="2"/>
  <c r="G6" i="2"/>
  <c r="G7" i="2"/>
  <c r="E10" i="1"/>
  <c r="E5" i="1"/>
  <c r="E12" i="17"/>
  <c r="E8" i="17"/>
  <c r="E5" i="17"/>
  <c r="E12" i="10"/>
  <c r="E8" i="10"/>
  <c r="E5" i="10"/>
  <c r="E12" i="9"/>
  <c r="E8" i="9"/>
  <c r="E5" i="9"/>
  <c r="E14" i="8"/>
  <c r="E10" i="8"/>
  <c r="E16" i="8" s="1"/>
  <c r="E8" i="7"/>
  <c r="E5" i="7"/>
  <c r="E10" i="6"/>
  <c r="E10" i="5"/>
  <c r="E10" i="2"/>
  <c r="H5" i="2" l="1"/>
  <c r="G9" i="2"/>
  <c r="H7" i="2"/>
  <c r="H6" i="2"/>
  <c r="C11" i="13"/>
  <c r="E6" i="3"/>
  <c r="E8" i="3"/>
  <c r="G5" i="3"/>
  <c r="G7" i="3"/>
  <c r="C11" i="3"/>
  <c r="C14" i="1"/>
  <c r="E14" i="1" s="1"/>
  <c r="C12" i="7"/>
  <c r="E12" i="7" s="1"/>
  <c r="C14" i="6"/>
  <c r="E14" i="6" s="1"/>
  <c r="E16" i="6" s="1"/>
  <c r="C14" i="5"/>
  <c r="E14" i="5" s="1"/>
  <c r="E16" i="5" s="1"/>
  <c r="C14" i="4"/>
  <c r="E14" i="4" s="1"/>
  <c r="C14" i="3"/>
  <c r="E14" i="3" s="1"/>
  <c r="C14" i="2"/>
  <c r="E14" i="2" s="1"/>
  <c r="E6" i="10"/>
  <c r="E11" i="4"/>
  <c r="C6" i="17"/>
  <c r="E7" i="1"/>
  <c r="G5" i="1"/>
  <c r="C7" i="12"/>
  <c r="G12" i="17"/>
  <c r="H12" i="17" s="1"/>
  <c r="C9" i="17"/>
  <c r="G8" i="17"/>
  <c r="H8" i="17" s="1"/>
  <c r="G5" i="17"/>
  <c r="E16" i="4" l="1"/>
  <c r="E9" i="3"/>
  <c r="E7" i="13"/>
  <c r="H9" i="2"/>
  <c r="E9" i="1"/>
  <c r="E6" i="9"/>
  <c r="E7" i="9" s="1"/>
  <c r="C8" i="13"/>
  <c r="E6" i="7"/>
  <c r="E7" i="7" s="1"/>
  <c r="H7" i="3"/>
  <c r="H5" i="3"/>
  <c r="E17" i="3"/>
  <c r="G6" i="3"/>
  <c r="H6" i="3" s="1"/>
  <c r="E12" i="3"/>
  <c r="E11" i="3"/>
  <c r="G14" i="1"/>
  <c r="H5" i="17"/>
  <c r="C10" i="17"/>
  <c r="E10" i="17" s="1"/>
  <c r="E9" i="17"/>
  <c r="E14" i="17" s="1"/>
  <c r="E6" i="17"/>
  <c r="E7" i="10"/>
  <c r="E12" i="2"/>
  <c r="E17" i="2" s="1"/>
  <c r="E11" i="2"/>
  <c r="E12" i="1"/>
  <c r="E17" i="1" s="1"/>
  <c r="E11" i="1"/>
  <c r="E16" i="1" s="1"/>
  <c r="H5" i="1"/>
  <c r="C11" i="17"/>
  <c r="C7" i="17"/>
  <c r="C8" i="12"/>
  <c r="C9" i="12" s="1"/>
  <c r="G12" i="10"/>
  <c r="C9" i="10"/>
  <c r="E9" i="10" s="1"/>
  <c r="E14" i="10" s="1"/>
  <c r="G8" i="10"/>
  <c r="H8" i="10" s="1"/>
  <c r="C7" i="10"/>
  <c r="G5" i="10"/>
  <c r="G12" i="9"/>
  <c r="C9" i="9"/>
  <c r="E9" i="9" s="1"/>
  <c r="E14" i="9" s="1"/>
  <c r="G8" i="9"/>
  <c r="H8" i="9" s="1"/>
  <c r="C7" i="9"/>
  <c r="G5" i="9"/>
  <c r="G12" i="7"/>
  <c r="H12" i="7" s="1"/>
  <c r="C9" i="7"/>
  <c r="G8" i="7"/>
  <c r="C7" i="7"/>
  <c r="G5" i="7"/>
  <c r="G14" i="8"/>
  <c r="H14" i="8" s="1"/>
  <c r="G10" i="8"/>
  <c r="G14" i="6"/>
  <c r="H14" i="6" s="1"/>
  <c r="G10" i="6"/>
  <c r="G14" i="5"/>
  <c r="H14" i="5" s="1"/>
  <c r="G10" i="5"/>
  <c r="G14" i="4"/>
  <c r="H14" i="4" s="1"/>
  <c r="E12" i="4"/>
  <c r="E13" i="4" s="1"/>
  <c r="G14" i="3"/>
  <c r="H14" i="3" s="1"/>
  <c r="G14" i="2"/>
  <c r="H14" i="2" s="1"/>
  <c r="G10" i="2"/>
  <c r="H10" i="2" s="1"/>
  <c r="H10" i="8" l="1"/>
  <c r="G16" i="8"/>
  <c r="H10" i="6"/>
  <c r="H16" i="6" s="1"/>
  <c r="G16" i="6"/>
  <c r="H10" i="5"/>
  <c r="H16" i="5" s="1"/>
  <c r="G16" i="5"/>
  <c r="G7" i="13"/>
  <c r="E8" i="13"/>
  <c r="E16" i="3"/>
  <c r="E13" i="3"/>
  <c r="G11" i="2"/>
  <c r="G16" i="2" s="1"/>
  <c r="E16" i="2"/>
  <c r="E17" i="4"/>
  <c r="G16" i="3"/>
  <c r="G11" i="3"/>
  <c r="H11" i="3" s="1"/>
  <c r="G12" i="3"/>
  <c r="H12" i="3" s="1"/>
  <c r="G8" i="3"/>
  <c r="G9" i="3" s="1"/>
  <c r="E15" i="17"/>
  <c r="H11" i="2"/>
  <c r="H16" i="2" s="1"/>
  <c r="E13" i="1"/>
  <c r="E15" i="1" s="1"/>
  <c r="E7" i="17"/>
  <c r="G6" i="17"/>
  <c r="G7" i="17" s="1"/>
  <c r="E11" i="17"/>
  <c r="C10" i="7"/>
  <c r="E10" i="7" s="1"/>
  <c r="E15" i="7" s="1"/>
  <c r="E9" i="7"/>
  <c r="E14" i="7" s="1"/>
  <c r="E15" i="4"/>
  <c r="E13" i="2"/>
  <c r="E15" i="2" s="1"/>
  <c r="H12" i="10"/>
  <c r="H12" i="9"/>
  <c r="H8" i="7"/>
  <c r="H5" i="10"/>
  <c r="H5" i="9"/>
  <c r="H5" i="7"/>
  <c r="E10" i="13"/>
  <c r="C12" i="13"/>
  <c r="C13" i="13" s="1"/>
  <c r="C9" i="13"/>
  <c r="G12" i="1"/>
  <c r="G10" i="17"/>
  <c r="G9" i="17"/>
  <c r="G10" i="1"/>
  <c r="G9" i="9"/>
  <c r="C10" i="9"/>
  <c r="G9" i="10"/>
  <c r="C10" i="10"/>
  <c r="C14" i="13"/>
  <c r="C14" i="12"/>
  <c r="E7" i="12"/>
  <c r="D7" i="12" s="1"/>
  <c r="E10" i="12"/>
  <c r="G10" i="12" s="1"/>
  <c r="E14" i="13"/>
  <c r="C11" i="12"/>
  <c r="C12" i="12" s="1"/>
  <c r="G6" i="9"/>
  <c r="G7" i="9" s="1"/>
  <c r="G7" i="7"/>
  <c r="G6" i="7"/>
  <c r="G11" i="4"/>
  <c r="G12" i="2"/>
  <c r="H16" i="8" l="1"/>
  <c r="G9" i="7"/>
  <c r="H7" i="13"/>
  <c r="H7" i="9"/>
  <c r="G16" i="4"/>
  <c r="H16" i="3"/>
  <c r="H13" i="3"/>
  <c r="H12" i="2"/>
  <c r="H17" i="2" s="1"/>
  <c r="G17" i="2"/>
  <c r="H8" i="3"/>
  <c r="G17" i="3"/>
  <c r="G14" i="17"/>
  <c r="G11" i="17"/>
  <c r="G13" i="17" s="1"/>
  <c r="H9" i="10"/>
  <c r="H14" i="10" s="1"/>
  <c r="H9" i="9"/>
  <c r="H14" i="9" s="1"/>
  <c r="H9" i="7"/>
  <c r="H14" i="7" s="1"/>
  <c r="H11" i="4"/>
  <c r="G13" i="2"/>
  <c r="G15" i="2" s="1"/>
  <c r="E13" i="17"/>
  <c r="G14" i="10"/>
  <c r="G14" i="9"/>
  <c r="G10" i="7"/>
  <c r="H10" i="7" s="1"/>
  <c r="G14" i="7"/>
  <c r="H6" i="17"/>
  <c r="H7" i="17" s="1"/>
  <c r="G15" i="17"/>
  <c r="E10" i="10"/>
  <c r="E15" i="10" s="1"/>
  <c r="E10" i="9"/>
  <c r="E15" i="9" s="1"/>
  <c r="E11" i="7"/>
  <c r="E13" i="7" s="1"/>
  <c r="E15" i="5"/>
  <c r="E15" i="3"/>
  <c r="H6" i="9"/>
  <c r="H7" i="7"/>
  <c r="H6" i="7"/>
  <c r="G10" i="13"/>
  <c r="G12" i="4"/>
  <c r="G13" i="4" s="1"/>
  <c r="H10" i="1"/>
  <c r="E11" i="13"/>
  <c r="E16" i="13" s="1"/>
  <c r="E9" i="13"/>
  <c r="H12" i="1"/>
  <c r="G6" i="10"/>
  <c r="G7" i="10" s="1"/>
  <c r="H10" i="17"/>
  <c r="H9" i="17"/>
  <c r="G7" i="1"/>
  <c r="G11" i="1"/>
  <c r="G14" i="13"/>
  <c r="D10" i="12"/>
  <c r="E11" i="12"/>
  <c r="E9" i="12"/>
  <c r="G9" i="12" s="1"/>
  <c r="E14" i="12"/>
  <c r="G14" i="12" s="1"/>
  <c r="E8" i="12"/>
  <c r="D8" i="12" s="1"/>
  <c r="D9" i="12" s="1"/>
  <c r="C11" i="7"/>
  <c r="G7" i="12"/>
  <c r="C13" i="8"/>
  <c r="C13" i="12"/>
  <c r="C11" i="10"/>
  <c r="C11" i="9"/>
  <c r="C13" i="6"/>
  <c r="C13" i="3"/>
  <c r="C13" i="2"/>
  <c r="H16" i="4" l="1"/>
  <c r="H17" i="3"/>
  <c r="H9" i="3"/>
  <c r="G17" i="1"/>
  <c r="G9" i="1"/>
  <c r="G9" i="13" s="1"/>
  <c r="G13" i="1"/>
  <c r="G15" i="1" s="1"/>
  <c r="G16" i="1"/>
  <c r="G8" i="13"/>
  <c r="H15" i="7"/>
  <c r="H13" i="2"/>
  <c r="H15" i="2" s="1"/>
  <c r="G17" i="4"/>
  <c r="G15" i="4"/>
  <c r="H14" i="17"/>
  <c r="H11" i="17"/>
  <c r="H13" i="17" s="1"/>
  <c r="H15" i="17"/>
  <c r="G15" i="7"/>
  <c r="G11" i="7"/>
  <c r="G13" i="7" s="1"/>
  <c r="H11" i="7"/>
  <c r="G15" i="5"/>
  <c r="G13" i="3"/>
  <c r="G15" i="3" s="1"/>
  <c r="H13" i="7"/>
  <c r="E12" i="13"/>
  <c r="E17" i="13" s="1"/>
  <c r="E12" i="12"/>
  <c r="D12" i="12" s="1"/>
  <c r="E11" i="10"/>
  <c r="E13" i="10" s="1"/>
  <c r="G10" i="10"/>
  <c r="E11" i="9"/>
  <c r="E13" i="9" s="1"/>
  <c r="G10" i="9"/>
  <c r="E13" i="8"/>
  <c r="E15" i="8" s="1"/>
  <c r="E13" i="6"/>
  <c r="E15" i="6" s="1"/>
  <c r="G11" i="13"/>
  <c r="G16" i="13" s="1"/>
  <c r="H12" i="4"/>
  <c r="H17" i="4" s="1"/>
  <c r="H10" i="13"/>
  <c r="H7" i="1"/>
  <c r="H11" i="1"/>
  <c r="H14" i="1"/>
  <c r="H14" i="13" s="1"/>
  <c r="H6" i="10"/>
  <c r="H7" i="10" s="1"/>
  <c r="E16" i="12"/>
  <c r="G16" i="12" s="1"/>
  <c r="G8" i="12"/>
  <c r="D11" i="12"/>
  <c r="G11" i="12"/>
  <c r="H13" i="4" l="1"/>
  <c r="H13" i="1"/>
  <c r="H16" i="1"/>
  <c r="H8" i="13"/>
  <c r="H17" i="1"/>
  <c r="H9" i="1"/>
  <c r="H10" i="10"/>
  <c r="H11" i="10" s="1"/>
  <c r="H13" i="10" s="1"/>
  <c r="G11" i="10"/>
  <c r="G13" i="10" s="1"/>
  <c r="G15" i="9"/>
  <c r="G11" i="9"/>
  <c r="G13" i="9" s="1"/>
  <c r="G13" i="8"/>
  <c r="G15" i="8" s="1"/>
  <c r="G13" i="6"/>
  <c r="G15" i="6" s="1"/>
  <c r="H15" i="5"/>
  <c r="H15" i="4"/>
  <c r="H15" i="3"/>
  <c r="H15" i="1"/>
  <c r="G12" i="12"/>
  <c r="G15" i="10"/>
  <c r="E17" i="12"/>
  <c r="G17" i="12" s="1"/>
  <c r="G12" i="13"/>
  <c r="G17" i="13" s="1"/>
  <c r="H10" i="9"/>
  <c r="E13" i="13"/>
  <c r="E15" i="13" s="1"/>
  <c r="E13" i="12"/>
  <c r="D13" i="12" s="1"/>
  <c r="H11" i="13"/>
  <c r="H16" i="13" s="1"/>
  <c r="H9" i="13"/>
  <c r="H15" i="10" l="1"/>
  <c r="H15" i="9"/>
  <c r="H11" i="9"/>
  <c r="H13" i="9" s="1"/>
  <c r="H13" i="8"/>
  <c r="H15" i="8" s="1"/>
  <c r="H13" i="6"/>
  <c r="H15" i="6" s="1"/>
  <c r="H12" i="13"/>
  <c r="H17" i="13" s="1"/>
  <c r="E15" i="12"/>
  <c r="G15" i="12" s="1"/>
  <c r="G13" i="12"/>
  <c r="G13" i="13"/>
  <c r="G15" i="13" s="1"/>
  <c r="H13" i="13" l="1"/>
  <c r="H15" i="13" s="1"/>
</calcChain>
</file>

<file path=xl/sharedStrings.xml><?xml version="1.0" encoding="utf-8"?>
<sst xmlns="http://schemas.openxmlformats.org/spreadsheetml/2006/main" count="478" uniqueCount="133">
  <si>
    <r>
      <rPr>
        <sz val="10"/>
        <rFont val="Arial"/>
        <family val="2"/>
        <charset val="238"/>
      </rPr>
      <t>-</t>
    </r>
  </si>
  <si>
    <r>
      <rPr>
        <sz val="10"/>
        <rFont val="Arial"/>
        <family val="2"/>
        <charset val="238"/>
      </rPr>
      <t>Liczba jednostek</t>
    </r>
  </si>
  <si>
    <r>
      <rPr>
        <sz val="10"/>
        <rFont val="Arial"/>
        <family val="2"/>
        <charset val="238"/>
      </rPr>
      <t>Cena jednostkowa netto w zł</t>
    </r>
  </si>
  <si>
    <r>
      <rPr>
        <sz val="10"/>
        <rFont val="Arial"/>
        <family val="2"/>
        <charset val="238"/>
      </rPr>
      <t>Stawka podatku VAT %</t>
    </r>
  </si>
  <si>
    <r>
      <rPr>
        <sz val="10"/>
        <rFont val="Arial"/>
        <family val="2"/>
        <charset val="238"/>
      </rPr>
      <t>23,00</t>
    </r>
  </si>
  <si>
    <t>L.P.</t>
  </si>
  <si>
    <t>2.</t>
  </si>
  <si>
    <t>3.</t>
  </si>
  <si>
    <t>1.</t>
  </si>
  <si>
    <t>4.</t>
  </si>
  <si>
    <t>5.</t>
  </si>
  <si>
    <t>6.</t>
  </si>
  <si>
    <t>7.</t>
  </si>
  <si>
    <t>8.</t>
  </si>
  <si>
    <t>Paliwo gazowe -zamówienie podstawowe  (kWh)</t>
  </si>
  <si>
    <t>Paliwo gazowe -opcja ( 30% )  ( kWh)</t>
  </si>
  <si>
    <t>Razem : paliwo gazowe ( 2+3) ( kWh)</t>
  </si>
  <si>
    <t>Wartość netto (kol 3 x4) w zł</t>
  </si>
  <si>
    <t>Wartość brutto (kol 5+( 5 x  6) w zł</t>
  </si>
  <si>
    <t>Opłata sieciowa stała(ilość jed. =ilość h w trakcie trwania umowy x moc umowna)  (kWh/h )</t>
  </si>
  <si>
    <t>Opłata abonamentowa za sprzedaż paliwa gazowego         ( m-ce )</t>
  </si>
  <si>
    <t>9.</t>
  </si>
  <si>
    <t>10.</t>
  </si>
  <si>
    <t>Opłata sieciowa zmienna - podstawowe ( kWh)</t>
  </si>
  <si>
    <t>Razem : opłata sieciowa zmienna ( 6+7) ( kWh)</t>
  </si>
  <si>
    <t>Razem</t>
  </si>
  <si>
    <t>23,00</t>
  </si>
  <si>
    <t>w tym: zamówienie  podstawowe</t>
  </si>
  <si>
    <t xml:space="preserve"> opcja</t>
  </si>
  <si>
    <t>Szpital Uzdrowiskowy Nr III Markiewicz - kuchnia</t>
  </si>
  <si>
    <t>BRISTOL</t>
  </si>
  <si>
    <t>Uwaga : wartość akcyzy w cenie kWh</t>
  </si>
  <si>
    <t>Opłata sieciowa zmienna - opcja  ( 30% )( kWh)</t>
  </si>
  <si>
    <t>x</t>
  </si>
  <si>
    <t xml:space="preserve">        </t>
  </si>
  <si>
    <r>
      <t>UC S.A. OGÓŁEM  - moc umowna  :</t>
    </r>
    <r>
      <rPr>
        <b/>
        <sz val="10"/>
        <rFont val="Arial"/>
        <family val="2"/>
        <charset val="238"/>
      </rPr>
      <t xml:space="preserve"> 4 433 kWh</t>
    </r>
  </si>
  <si>
    <t>ZESTAWIENIE ZBIORCZE UC S.A. - USTALENIE WARTOŚCI SZACUNKOWEJ - PALIWO GAZOWE 2023 ROK</t>
  </si>
  <si>
    <t>Lp.</t>
  </si>
  <si>
    <t>Wartość netto
[zł]</t>
  </si>
  <si>
    <t>Wartość brutto
[zł]</t>
  </si>
  <si>
    <t>Razem:</t>
  </si>
  <si>
    <t>w tym: zamówienie podstawowe:</t>
  </si>
  <si>
    <t xml:space="preserve"> opcja:</t>
  </si>
  <si>
    <t>Liczba jednostek</t>
  </si>
  <si>
    <t>Cena jednostkowa netto w zł</t>
  </si>
  <si>
    <t>Stawka podatku VAT %</t>
  </si>
  <si>
    <t>Paliwo gazowe - opcja 30% [kWh]</t>
  </si>
  <si>
    <t>Razem: paliwo gazowe (2+3) [kWh]</t>
  </si>
  <si>
    <t>Szpital Uzdrowiskowy Nr IV Dom Zdrojowy, ul. Leśna 3, 87-720 Ciechocinek</t>
  </si>
  <si>
    <t>Paliwo gazowe
 - zamówienie podstawowe [kWh]</t>
  </si>
  <si>
    <t>Opłata dystrybucyjna zmienna - zamówienie podstawowe [kWh]</t>
  </si>
  <si>
    <t>Opłata dystrybucyjna zmienna - opcja 30% [kWh]</t>
  </si>
  <si>
    <t>Opłata dystrybucyjna stała [mies.]</t>
  </si>
  <si>
    <t>Uwaga: wartość akcyzy w cenie kWh</t>
  </si>
  <si>
    <t>Wartość podatku VAT [zł]</t>
  </si>
  <si>
    <t>Szpital Uzdrowiskowy Nr IV
Dom Zdrojowy</t>
  </si>
  <si>
    <t xml:space="preserve">Szpital Uzdrowiskowy Nr IV
Dom Zdrojowy </t>
  </si>
  <si>
    <t>Szpital Uzdrowiskowy Nr IV Dom Zdrojowy - kuchnia, ul. Leśna 3, 87-720 Ciechocinek</t>
  </si>
  <si>
    <t xml:space="preserve">Szpital Uzdrowiskowy Nr I </t>
  </si>
  <si>
    <t>Szpital Uzdrowiskowy Nr I, ul. Armii Krajowej 6, 87-720 Ciechocinek</t>
  </si>
  <si>
    <t xml:space="preserve">Sanatirium Uzdrowiskowe Nr VI </t>
  </si>
  <si>
    <t>Kotłownia Nr 1, ul. T. Kościuszki 14, 87-720 Ciechocinek</t>
  </si>
  <si>
    <t xml:space="preserve">Kotłownia Nr I </t>
  </si>
  <si>
    <t>Sanatorium Uzdrowiskowe Nr VI GRAŻYNA, ul. Trauguta 6, 87-720 Ciechocinek</t>
  </si>
  <si>
    <t>Szpital Uzdrowiskowy Nr III MARKIEWICZ, ul. Staszica 5, 87-720 Ciechocinek</t>
  </si>
  <si>
    <t>Szpital Uzdrowiskowy Nr III MARKIEWICZ</t>
  </si>
  <si>
    <t>ZPZ</t>
  </si>
  <si>
    <t>ZPZ, ul. Solna 6, 87-720 Ciechocinek</t>
  </si>
  <si>
    <t>Szpital Uzdrowiskowy Nr III MARKIEWICZ - kuchnia, ul. Staszica 5, 87-720 Ciechocinek</t>
  </si>
  <si>
    <t>Budynek BRISTOL, Park Zdrojowy, 87-720 Ciechocinek</t>
  </si>
  <si>
    <t>GOŁĘBNIK (mieszkania)</t>
  </si>
  <si>
    <t xml:space="preserve"> GOŁĘBNIK (mieszkania), ul. T. Kościuszki 14, 87-720 Ciechocinek</t>
  </si>
  <si>
    <t>Restauracja ZDROJOWA, ul. Armii Krajowej 4, 87-720 Ciechocinek</t>
  </si>
  <si>
    <t>Restauracja ZDROJOWA</t>
  </si>
  <si>
    <t>Formularz Cenowy</t>
  </si>
  <si>
    <r>
      <t>Uzdrowisko Ciechocinek S.A. OGÓŁEM
moc umowna:</t>
    </r>
    <r>
      <rPr>
        <b/>
        <sz val="10"/>
        <rFont val="Arial"/>
        <family val="2"/>
        <charset val="238"/>
      </rPr>
      <t xml:space="preserve"> 4 433 kWh</t>
    </r>
  </si>
  <si>
    <t>Opłata dystrybucyjna zmienna -
opcja 30% [kWh]</t>
  </si>
  <si>
    <t>SUMA DANYCH Z TABEL 1 - 11 (1+2+3+4+5+6+7+8+9+10+11)</t>
  </si>
  <si>
    <t>Wartość netto w zł</t>
  </si>
  <si>
    <t>Załącznik Nr 1a</t>
  </si>
  <si>
    <t xml:space="preserve">Nr sprawy: </t>
  </si>
  <si>
    <r>
      <rPr>
        <b/>
        <sz val="10"/>
        <rFont val="Arial"/>
        <family val="2"/>
        <charset val="238"/>
      </rPr>
      <t>Tabela nr 1</t>
    </r>
    <r>
      <rPr>
        <sz val="10"/>
        <rFont val="Arial"/>
        <family val="2"/>
        <charset val="238"/>
      </rPr>
      <t xml:space="preserve"> dla ceny bez podatku akcyzowego (ZW) taryfa: </t>
    </r>
    <r>
      <rPr>
        <b/>
        <sz val="10"/>
        <rFont val="Arial"/>
        <family val="2"/>
        <charset val="238"/>
      </rPr>
      <t>BW-6</t>
    </r>
    <r>
      <rPr>
        <sz val="10"/>
        <rFont val="Arial"/>
        <family val="2"/>
        <charset val="238"/>
      </rPr>
      <t xml:space="preserve">; moc umowna: </t>
    </r>
    <r>
      <rPr>
        <b/>
        <sz val="10"/>
        <rFont val="Arial"/>
        <family val="2"/>
        <charset val="238"/>
      </rPr>
      <t>1 278 kWh</t>
    </r>
  </si>
  <si>
    <r>
      <rPr>
        <b/>
        <sz val="10"/>
        <rFont val="Arial"/>
        <family val="2"/>
        <charset val="238"/>
      </rPr>
      <t>Tabela nr 2</t>
    </r>
    <r>
      <rPr>
        <sz val="10"/>
        <rFont val="Arial"/>
        <family val="2"/>
        <charset val="238"/>
      </rPr>
      <t xml:space="preserve"> dla ceny bez podatku akcyzowego (ZW) taryfa: </t>
    </r>
    <r>
      <rPr>
        <b/>
        <sz val="10"/>
        <rFont val="Arial"/>
        <family val="2"/>
        <charset val="238"/>
      </rPr>
      <t>BW-5</t>
    </r>
    <r>
      <rPr>
        <sz val="10"/>
        <rFont val="Arial"/>
        <family val="2"/>
        <charset val="238"/>
      </rPr>
      <t xml:space="preserve">, moc umowna </t>
    </r>
    <r>
      <rPr>
        <b/>
        <sz val="10"/>
        <rFont val="Arial"/>
        <family val="2"/>
        <charset val="238"/>
      </rPr>
      <t>300 kWh</t>
    </r>
  </si>
  <si>
    <r>
      <rPr>
        <b/>
        <sz val="10"/>
        <rFont val="Arial"/>
        <family val="2"/>
        <charset val="238"/>
      </rPr>
      <t>Tabela nr 3</t>
    </r>
    <r>
      <rPr>
        <sz val="10"/>
        <rFont val="Arial"/>
        <family val="2"/>
        <charset val="238"/>
      </rPr>
      <t xml:space="preserve"> dla ceny bez podatku akcyzowego (ZW) taryfa: </t>
    </r>
    <r>
      <rPr>
        <b/>
        <sz val="10"/>
        <rFont val="Arial"/>
        <family val="2"/>
        <charset val="238"/>
      </rPr>
      <t>BW-6</t>
    </r>
    <r>
      <rPr>
        <sz val="10"/>
        <rFont val="Arial"/>
        <family val="2"/>
        <charset val="238"/>
      </rPr>
      <t xml:space="preserve">, moc umowna </t>
    </r>
    <r>
      <rPr>
        <b/>
        <sz val="10"/>
        <rFont val="Arial"/>
        <family val="2"/>
        <charset val="238"/>
      </rPr>
      <t>722 kWh</t>
    </r>
  </si>
  <si>
    <r>
      <rPr>
        <b/>
        <sz val="10"/>
        <rFont val="Arial"/>
        <family val="2"/>
        <charset val="238"/>
      </rPr>
      <t xml:space="preserve">Tabela nr 4 </t>
    </r>
    <r>
      <rPr>
        <sz val="10"/>
        <rFont val="Arial"/>
        <family val="2"/>
        <charset val="238"/>
      </rPr>
      <t xml:space="preserve">dla ceny bez podatku akcyzowego (ZW) taryfa: </t>
    </r>
    <r>
      <rPr>
        <b/>
        <sz val="10"/>
        <rFont val="Arial"/>
        <family val="2"/>
        <charset val="238"/>
      </rPr>
      <t>BW-5</t>
    </r>
    <r>
      <rPr>
        <sz val="10"/>
        <rFont val="Arial"/>
        <family val="2"/>
        <charset val="238"/>
      </rPr>
      <t xml:space="preserve">, moc umowna </t>
    </r>
    <r>
      <rPr>
        <b/>
        <sz val="10"/>
        <rFont val="Arial"/>
        <family val="2"/>
        <charset val="238"/>
      </rPr>
      <t>444 kWh</t>
    </r>
  </si>
  <si>
    <r>
      <rPr>
        <b/>
        <sz val="10"/>
        <rFont val="Arial"/>
        <family val="2"/>
        <charset val="238"/>
      </rPr>
      <t>Tabela nr 5</t>
    </r>
    <r>
      <rPr>
        <sz val="10"/>
        <rFont val="Arial"/>
        <family val="2"/>
        <charset val="238"/>
      </rPr>
      <t xml:space="preserve"> dla ceny bez podatku akcyzowego (ZW) taryfa </t>
    </r>
    <r>
      <rPr>
        <b/>
        <sz val="10"/>
        <rFont val="Arial"/>
        <family val="2"/>
        <charset val="238"/>
      </rPr>
      <t>BW-5</t>
    </r>
    <r>
      <rPr>
        <sz val="10"/>
        <rFont val="Arial"/>
        <family val="2"/>
        <charset val="238"/>
      </rPr>
      <t xml:space="preserve">, moc umowna </t>
    </r>
    <r>
      <rPr>
        <b/>
        <sz val="10"/>
        <rFont val="Arial"/>
        <family val="2"/>
        <charset val="238"/>
      </rPr>
      <t>400 kWh</t>
    </r>
  </si>
  <si>
    <t>Opłata dystrybucyjna stała (ilość jedn.
= ilość h w trakcie trwania umowy x moc umowna) [kWh/h]</t>
  </si>
  <si>
    <r>
      <rPr>
        <b/>
        <sz val="10"/>
        <rFont val="Arial"/>
        <family val="2"/>
        <charset val="238"/>
      </rPr>
      <t xml:space="preserve">Tabela nr 6 </t>
    </r>
    <r>
      <rPr>
        <sz val="10"/>
        <rFont val="Arial"/>
        <family val="2"/>
        <charset val="238"/>
      </rPr>
      <t xml:space="preserve">dla ceny bez podatku akcyzowego (ZW) taryfa </t>
    </r>
    <r>
      <rPr>
        <b/>
        <sz val="10"/>
        <rFont val="Arial"/>
        <family val="2"/>
        <charset val="238"/>
      </rPr>
      <t>BW-5</t>
    </r>
    <r>
      <rPr>
        <sz val="10"/>
        <rFont val="Arial"/>
        <family val="2"/>
        <charset val="238"/>
      </rPr>
      <t xml:space="preserve">, moc umowna </t>
    </r>
    <r>
      <rPr>
        <b/>
        <sz val="10"/>
        <rFont val="Arial"/>
        <family val="2"/>
        <charset val="238"/>
      </rPr>
      <t>400 kWh</t>
    </r>
  </si>
  <si>
    <r>
      <rPr>
        <b/>
        <sz val="10"/>
        <rFont val="Arial"/>
        <family val="2"/>
        <charset val="238"/>
      </rPr>
      <t xml:space="preserve">Tabela nr 7 </t>
    </r>
    <r>
      <rPr>
        <sz val="10"/>
        <rFont val="Arial"/>
        <family val="2"/>
        <charset val="238"/>
      </rPr>
      <t xml:space="preserve">dla ceny z podatkiem akcyzowym taryfa </t>
    </r>
    <r>
      <rPr>
        <b/>
        <sz val="10"/>
        <rFont val="Arial"/>
        <family val="2"/>
        <charset val="238"/>
      </rPr>
      <t>BW-6</t>
    </r>
    <r>
      <rPr>
        <sz val="10"/>
        <rFont val="Arial"/>
        <family val="2"/>
        <charset val="238"/>
      </rPr>
      <t xml:space="preserve">, moc umowna </t>
    </r>
    <r>
      <rPr>
        <b/>
        <sz val="10"/>
        <rFont val="Arial"/>
        <family val="2"/>
        <charset val="238"/>
      </rPr>
      <t>889 kWh</t>
    </r>
  </si>
  <si>
    <r>
      <rPr>
        <b/>
        <sz val="10"/>
        <rFont val="Arial"/>
        <family val="2"/>
        <charset val="238"/>
      </rPr>
      <t xml:space="preserve">Tabela nr 8 </t>
    </r>
    <r>
      <rPr>
        <sz val="10"/>
        <rFont val="Arial"/>
        <family val="2"/>
        <charset val="238"/>
      </rPr>
      <t xml:space="preserve">dla ceny bez podatku akcyzowego (ZW) taryfa </t>
    </r>
    <r>
      <rPr>
        <b/>
        <sz val="10"/>
        <rFont val="Arial"/>
        <family val="2"/>
        <charset val="238"/>
      </rPr>
      <t xml:space="preserve">BW-3.6 </t>
    </r>
  </si>
  <si>
    <r>
      <rPr>
        <b/>
        <sz val="10"/>
        <rFont val="Arial"/>
        <family val="2"/>
        <charset val="238"/>
      </rPr>
      <t>Tabela nr 9</t>
    </r>
    <r>
      <rPr>
        <sz val="10"/>
        <rFont val="Arial"/>
        <family val="2"/>
        <charset val="238"/>
      </rPr>
      <t xml:space="preserve"> dla ceny z podatkiem akcyzowym taryfa </t>
    </r>
    <r>
      <rPr>
        <b/>
        <sz val="10"/>
        <rFont val="Arial"/>
        <family val="2"/>
        <charset val="238"/>
      </rPr>
      <t xml:space="preserve">BW-3.12T </t>
    </r>
  </si>
  <si>
    <r>
      <rPr>
        <b/>
        <sz val="10"/>
        <rFont val="Arial"/>
        <family val="2"/>
        <charset val="238"/>
      </rPr>
      <t xml:space="preserve">Tabela nr 10 </t>
    </r>
    <r>
      <rPr>
        <sz val="10"/>
        <rFont val="Arial"/>
        <family val="2"/>
        <charset val="238"/>
      </rPr>
      <t xml:space="preserve">dla ceny z podatkiem akcyzowym taryfa </t>
    </r>
    <r>
      <rPr>
        <b/>
        <sz val="10"/>
        <rFont val="Arial"/>
        <family val="2"/>
        <charset val="238"/>
      </rPr>
      <t>BW-3.6</t>
    </r>
  </si>
  <si>
    <t>Zestawienie zbiorcze Uzdrowisko Ciechocinek S.A. -  PALIWO GAZOWE 2025 r.</t>
  </si>
  <si>
    <t>Razem: opłata dystrybucyjna zmienna (7+8) [kWh]</t>
  </si>
  <si>
    <t>Opłata dystrybucyjna stała (ilość jedn. = ilość h w trakcie trwania umowy x moc umowna) [kWh/h] + ryczałtowa</t>
  </si>
  <si>
    <t>4 = 2 x 3</t>
  </si>
  <si>
    <t>6 = 4 x 5</t>
  </si>
  <si>
    <t>7 = 4 + 6</t>
  </si>
  <si>
    <t>Opłata abonamentowa/handlowa [mies.]</t>
  </si>
  <si>
    <t>1a.</t>
  </si>
  <si>
    <t>1b.</t>
  </si>
  <si>
    <t>Paliwo gazowe (ochrona 70,56%)
 - zamówienie podstawowe [kWh]</t>
  </si>
  <si>
    <t>Paliwo gazowe (bez ochrony 29,44%)
 - zamówienie podstawowe [kWh]</t>
  </si>
  <si>
    <t>2a.</t>
  </si>
  <si>
    <t>2b.</t>
  </si>
  <si>
    <t>Ochrona</t>
  </si>
  <si>
    <t>Paliwo gazowe (ochrona 70,56%)
 - opcja 30% [kWh]</t>
  </si>
  <si>
    <t>Paliwo gazowe (bez ochrony 29,44%)
 - opcja 30% [kWh]</t>
  </si>
  <si>
    <t>Paliwo gazowe (ochrona 87,27%)
 - zamówienie podstawowe [kWh]</t>
  </si>
  <si>
    <t>Paliwo gazowe (ochrona 87,27%)
 - opcja 30% [kWh]</t>
  </si>
  <si>
    <t>Paliwo gazowe (bez ochrony 12,73%)
 - zamówienie podstawowe [kWh]</t>
  </si>
  <si>
    <t>Paliwo gazowe (bez ochrony 12,73%)
 - opcja 30% [kWh]</t>
  </si>
  <si>
    <t>Razem: paliwo gazowe (1+2) [kWh]</t>
  </si>
  <si>
    <t>Paliwo gazowe (ochrona 82,64%)
 - zamówienie podstawowe [kWh]</t>
  </si>
  <si>
    <t>Paliwo gazowe (bez ochrony 17,36%)
 - zamówienie podstawowe [kWh]</t>
  </si>
  <si>
    <t>Paliwo gazowe (ochrona 82,64%)
 - opcja 30% [kWh]</t>
  </si>
  <si>
    <t>Paliwo gazowe (bez ochrony 17,36%)
 - opcja 30% [kWh]</t>
  </si>
  <si>
    <t>Razem: opłata dystrybucyjna zmienna (5+6) [kWh]</t>
  </si>
  <si>
    <t>Paliwo gazowe (ochrona 87,63%)
 - zamówienie podstawowe [kWh]</t>
  </si>
  <si>
    <t>Paliwo gazowe (bez ochrony 12,97%)
 - zamówienie podstawowe [kWh]</t>
  </si>
  <si>
    <t>Paliwo gazowe (ochrona 87,63%)
 - opcja 30% [kWh]</t>
  </si>
  <si>
    <t>Paliwo gazowe (bez ochrony 12,97%)
 - opcja 30% [kWh]</t>
  </si>
  <si>
    <t>Paliwo gazowe (ochrona 85,79%)
 - zamówienie podstawowe [kWh]</t>
  </si>
  <si>
    <t>Paliwo gazowe (ochrona 85,79%)
 - opcja 30% [kWh]</t>
  </si>
  <si>
    <t>Paliwo gazowe (bez ochrony 14,21%)
 - zamówienie podstawowe [kWh]</t>
  </si>
  <si>
    <t>Paliwo gazowe (bez ochrony 14,21%)
 - opcja 30% [kWh]</t>
  </si>
  <si>
    <t>Paliwo gazowe (bez ochrony 100%)
 - zamówienie podstawowe [kWh]</t>
  </si>
  <si>
    <t>Paliwo gazowe (bez ochrony 100%)
 - opcja 30% [kWh]</t>
  </si>
  <si>
    <t>Razem: paliwo gazowe ( kWh)</t>
  </si>
  <si>
    <t>Razem: opłata dystrybucyjna zmienna [kWh]</t>
  </si>
  <si>
    <t>Paliwo gazowe (ochrona 100%)
 - zamówienie podstawowe [kWh]</t>
  </si>
  <si>
    <t>Paliwo gazowe (ochrona 100%)
 - opcja 30% [kWh]</t>
  </si>
  <si>
    <r>
      <rPr>
        <b/>
        <sz val="10"/>
        <rFont val="Arial"/>
        <family val="2"/>
        <charset val="238"/>
      </rPr>
      <t xml:space="preserve">Tabela nr  11 </t>
    </r>
    <r>
      <rPr>
        <sz val="10"/>
        <rFont val="Arial"/>
        <family val="2"/>
        <charset val="238"/>
      </rPr>
      <t xml:space="preserve">dla ceny z podatkiem akcyzowym taryfa </t>
    </r>
    <r>
      <rPr>
        <b/>
        <sz val="10"/>
        <rFont val="Arial"/>
        <family val="2"/>
        <charset val="238"/>
      </rPr>
      <t>BW-3.12T</t>
    </r>
    <r>
      <rPr>
        <sz val="10"/>
        <rFont val="Arial"/>
        <family val="2"/>
        <charset val="238"/>
      </rPr>
      <t xml:space="preserve">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</si>
</sst>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z_ł_-;\-* #,##0.00\ _z_ł_-;_-* &quot;-&quot;??\ _z_ł_-;_-@_-"/>
    <numFmt numFmtId="165" formatCode="_-* #,##0.00000\ _z_ł_-;\-* #,##0.00000\ _z_ł_-;_-* &quot;-&quot;??\ _z_ł_-;_-@_-"/>
    <numFmt numFmtId="166" formatCode="0.00000"/>
  </numFmts>
  <fonts count="11" x14ac:knownFonts="1">
    <font>
      <sz val="10"/>
      <name val="Arial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0.8"/>
      <name val="Arial"/>
      <family val="2"/>
      <charset val="238"/>
    </font>
    <font>
      <b/>
      <sz val="12"/>
      <name val="Arial"/>
      <family val="2"/>
      <charset val="238"/>
    </font>
    <font>
      <b/>
      <sz val="14"/>
      <name val="Arial"/>
      <family val="2"/>
      <charset val="238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sz val="8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13">
    <xf numFmtId="0" fontId="0" fillId="0" borderId="0" xfId="0"/>
    <xf numFmtId="0" fontId="0" fillId="0" borderId="1" xfId="0" applyBorder="1" applyAlignment="1">
      <alignment vertical="top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0" fillId="0" borderId="2" xfId="0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0" fillId="0" borderId="6" xfId="0" applyBorder="1" applyAlignment="1">
      <alignment horizontal="center" vertical="top"/>
    </xf>
    <xf numFmtId="164" fontId="0" fillId="0" borderId="7" xfId="1" applyFont="1" applyBorder="1" applyAlignment="1">
      <alignment horizontal="right" wrapText="1"/>
    </xf>
    <xf numFmtId="0" fontId="1" fillId="0" borderId="3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164" fontId="0" fillId="0" borderId="12" xfId="0" applyNumberFormat="1" applyBorder="1" applyAlignment="1">
      <alignment horizontal="right" wrapText="1"/>
    </xf>
    <xf numFmtId="0" fontId="1" fillId="0" borderId="14" xfId="0" applyFont="1" applyBorder="1" applyAlignment="1">
      <alignment horizontal="left" wrapText="1"/>
    </xf>
    <xf numFmtId="0" fontId="0" fillId="2" borderId="14" xfId="0" applyFill="1" applyBorder="1" applyAlignment="1">
      <alignment horizontal="center" vertical="top" wrapText="1"/>
    </xf>
    <xf numFmtId="0" fontId="0" fillId="2" borderId="6" xfId="0" applyFill="1" applyBorder="1" applyAlignment="1">
      <alignment horizontal="center" vertical="top"/>
    </xf>
    <xf numFmtId="164" fontId="0" fillId="0" borderId="0" xfId="1" applyFont="1"/>
    <xf numFmtId="164" fontId="0" fillId="0" borderId="10" xfId="0" applyNumberFormat="1" applyBorder="1" applyAlignment="1">
      <alignment horizontal="right" vertical="top" wrapText="1"/>
    </xf>
    <xf numFmtId="165" fontId="0" fillId="0" borderId="6" xfId="1" applyNumberFormat="1" applyFont="1" applyBorder="1" applyAlignment="1">
      <alignment horizontal="right" vertical="top" wrapText="1"/>
    </xf>
    <xf numFmtId="165" fontId="0" fillId="2" borderId="12" xfId="0" applyNumberFormat="1" applyFill="1" applyBorder="1" applyAlignment="1">
      <alignment horizontal="right" vertical="top" wrapText="1"/>
    </xf>
    <xf numFmtId="164" fontId="0" fillId="0" borderId="12" xfId="0" applyNumberFormat="1" applyBorder="1" applyAlignment="1">
      <alignment horizontal="right" vertical="top" wrapText="1"/>
    </xf>
    <xf numFmtId="164" fontId="0" fillId="2" borderId="12" xfId="0" applyNumberFormat="1" applyFill="1" applyBorder="1" applyAlignment="1">
      <alignment horizontal="right" vertical="top" wrapText="1"/>
    </xf>
    <xf numFmtId="0" fontId="0" fillId="2" borderId="13" xfId="0" applyFill="1" applyBorder="1" applyAlignment="1">
      <alignment horizontal="center"/>
    </xf>
    <xf numFmtId="0" fontId="1" fillId="2" borderId="14" xfId="0" applyFont="1" applyFill="1" applyBorder="1" applyAlignment="1">
      <alignment horizontal="center" wrapText="1"/>
    </xf>
    <xf numFmtId="0" fontId="1" fillId="2" borderId="14" xfId="0" applyFont="1" applyFill="1" applyBorder="1" applyAlignment="1">
      <alignment horizontal="left" wrapText="1"/>
    </xf>
    <xf numFmtId="164" fontId="0" fillId="2" borderId="10" xfId="1" applyFont="1" applyFill="1" applyBorder="1" applyAlignment="1">
      <alignment horizontal="right" vertical="top" wrapText="1"/>
    </xf>
    <xf numFmtId="164" fontId="0" fillId="0" borderId="0" xfId="0" applyNumberFormat="1"/>
    <xf numFmtId="0" fontId="3" fillId="0" borderId="6" xfId="0" applyFont="1" applyBorder="1" applyAlignment="1">
      <alignment horizontal="center" vertical="top" wrapText="1"/>
    </xf>
    <xf numFmtId="0" fontId="1" fillId="0" borderId="0" xfId="0" applyFont="1"/>
    <xf numFmtId="0" fontId="1" fillId="0" borderId="1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64" fontId="4" fillId="0" borderId="6" xfId="0" applyNumberFormat="1" applyFont="1" applyBorder="1" applyAlignment="1">
      <alignment horizontal="center" vertical="top" wrapText="1"/>
    </xf>
    <xf numFmtId="164" fontId="0" fillId="2" borderId="12" xfId="0" applyNumberFormat="1" applyFill="1" applyBorder="1" applyAlignment="1">
      <alignment horizontal="right" wrapText="1"/>
    </xf>
    <xf numFmtId="0" fontId="0" fillId="2" borderId="9" xfId="0" applyFill="1" applyBorder="1" applyAlignment="1">
      <alignment horizontal="right" vertical="top" wrapText="1"/>
    </xf>
    <xf numFmtId="164" fontId="4" fillId="0" borderId="11" xfId="0" applyNumberFormat="1" applyFont="1" applyBorder="1" applyAlignment="1">
      <alignment horizontal="right" wrapText="1" indent="1"/>
    </xf>
    <xf numFmtId="164" fontId="0" fillId="0" borderId="6" xfId="0" applyNumberFormat="1" applyBorder="1" applyAlignment="1">
      <alignment horizontal="right" vertical="top"/>
    </xf>
    <xf numFmtId="164" fontId="0" fillId="2" borderId="6" xfId="0" applyNumberFormat="1" applyFill="1" applyBorder="1" applyAlignment="1">
      <alignment horizontal="right" vertical="top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0" borderId="12" xfId="0" applyFont="1" applyBorder="1" applyAlignment="1">
      <alignment horizontal="center" wrapText="1"/>
    </xf>
    <xf numFmtId="164" fontId="1" fillId="0" borderId="15" xfId="0" applyNumberFormat="1" applyFont="1" applyBorder="1" applyAlignment="1">
      <alignment horizontal="right" wrapText="1" indent="1"/>
    </xf>
    <xf numFmtId="164" fontId="1" fillId="0" borderId="15" xfId="0" applyNumberFormat="1" applyFont="1" applyBorder="1" applyAlignment="1">
      <alignment horizontal="right"/>
    </xf>
    <xf numFmtId="0" fontId="1" fillId="0" borderId="6" xfId="0" applyFont="1" applyBorder="1" applyAlignment="1">
      <alignment horizontal="center" vertical="top" wrapText="1"/>
    </xf>
    <xf numFmtId="164" fontId="1" fillId="0" borderId="6" xfId="0" applyNumberFormat="1" applyFont="1" applyBorder="1" applyAlignment="1">
      <alignment horizontal="right" vertical="top"/>
    </xf>
    <xf numFmtId="164" fontId="1" fillId="0" borderId="8" xfId="1" applyFont="1" applyBorder="1" applyAlignment="1">
      <alignment horizontal="right" vertical="top"/>
    </xf>
    <xf numFmtId="164" fontId="0" fillId="2" borderId="6" xfId="1" applyFont="1" applyFill="1" applyBorder="1" applyAlignment="1">
      <alignment horizontal="right" vertical="top" wrapText="1"/>
    </xf>
    <xf numFmtId="164" fontId="0" fillId="2" borderId="6" xfId="1" applyFont="1" applyFill="1" applyBorder="1" applyAlignment="1">
      <alignment horizontal="center" vertical="top" wrapText="1"/>
    </xf>
    <xf numFmtId="164" fontId="0" fillId="2" borderId="12" xfId="0" applyNumberFormat="1" applyFill="1" applyBorder="1" applyAlignment="1">
      <alignment horizontal="center" vertical="top" wrapText="1"/>
    </xf>
    <xf numFmtId="164" fontId="0" fillId="2" borderId="10" xfId="1" applyFont="1" applyFill="1" applyBorder="1" applyAlignment="1">
      <alignment horizontal="center" vertical="top" wrapText="1"/>
    </xf>
    <xf numFmtId="0" fontId="0" fillId="0" borderId="0" xfId="0" applyAlignment="1">
      <alignment vertical="center"/>
    </xf>
    <xf numFmtId="0" fontId="0" fillId="0" borderId="13" xfId="0" applyBorder="1" applyAlignment="1">
      <alignment horizontal="center" vertical="center"/>
    </xf>
    <xf numFmtId="0" fontId="3" fillId="0" borderId="0" xfId="0" applyFont="1"/>
    <xf numFmtId="0" fontId="0" fillId="0" borderId="1" xfId="0" applyBorder="1" applyAlignment="1">
      <alignment vertical="center"/>
    </xf>
    <xf numFmtId="0" fontId="0" fillId="0" borderId="1" xfId="0" applyBorder="1"/>
    <xf numFmtId="0" fontId="1" fillId="0" borderId="13" xfId="0" applyFont="1" applyBorder="1" applyAlignment="1">
      <alignment horizontal="left" vertical="center" wrapText="1"/>
    </xf>
    <xf numFmtId="0" fontId="0" fillId="3" borderId="13" xfId="0" applyFill="1" applyBorder="1" applyAlignment="1">
      <alignment horizontal="center" vertical="center"/>
    </xf>
    <xf numFmtId="0" fontId="1" fillId="3" borderId="13" xfId="0" applyFont="1" applyFill="1" applyBorder="1" applyAlignment="1">
      <alignment horizontal="left" vertical="center" wrapText="1"/>
    </xf>
    <xf numFmtId="9" fontId="0" fillId="0" borderId="13" xfId="0" applyNumberFormat="1" applyBorder="1" applyAlignment="1">
      <alignment horizontal="center" vertical="center"/>
    </xf>
    <xf numFmtId="0" fontId="9" fillId="3" borderId="13" xfId="0" applyFont="1" applyFill="1" applyBorder="1" applyAlignment="1">
      <alignment horizontal="center"/>
    </xf>
    <xf numFmtId="0" fontId="9" fillId="3" borderId="13" xfId="0" applyFont="1" applyFill="1" applyBorder="1" applyAlignment="1">
      <alignment horizontal="center" vertical="center"/>
    </xf>
    <xf numFmtId="165" fontId="0" fillId="0" borderId="13" xfId="1" applyNumberFormat="1" applyFont="1" applyBorder="1" applyAlignment="1">
      <alignment horizontal="right" vertical="center" wrapText="1" indent="1"/>
    </xf>
    <xf numFmtId="164" fontId="0" fillId="0" borderId="13" xfId="1" applyFont="1" applyBorder="1" applyAlignment="1">
      <alignment horizontal="right" vertical="center" indent="1"/>
    </xf>
    <xf numFmtId="165" fontId="0" fillId="0" borderId="13" xfId="0" applyNumberFormat="1" applyBorder="1" applyAlignment="1">
      <alignment horizontal="right" vertical="center" wrapText="1" indent="1"/>
    </xf>
    <xf numFmtId="164" fontId="1" fillId="0" borderId="13" xfId="0" applyNumberFormat="1" applyFont="1" applyBorder="1" applyAlignment="1">
      <alignment horizontal="right" vertical="center" indent="1"/>
    </xf>
    <xf numFmtId="164" fontId="0" fillId="0" borderId="13" xfId="0" applyNumberFormat="1" applyBorder="1" applyAlignment="1">
      <alignment horizontal="right" vertical="center" indent="1"/>
    </xf>
    <xf numFmtId="0" fontId="0" fillId="0" borderId="16" xfId="0" applyBorder="1"/>
    <xf numFmtId="0" fontId="1" fillId="0" borderId="17" xfId="0" applyFont="1" applyBorder="1" applyAlignment="1">
      <alignment horizontal="right" vertical="center" indent="1"/>
    </xf>
    <xf numFmtId="0" fontId="0" fillId="0" borderId="16" xfId="0" applyBorder="1" applyAlignment="1">
      <alignment horizontal="right" vertical="center"/>
    </xf>
    <xf numFmtId="0" fontId="8" fillId="3" borderId="13" xfId="0" applyFont="1" applyFill="1" applyBorder="1" applyAlignment="1">
      <alignment horizontal="center" vertical="center" wrapText="1"/>
    </xf>
    <xf numFmtId="0" fontId="0" fillId="4" borderId="13" xfId="0" applyFill="1" applyBorder="1" applyAlignment="1">
      <alignment horizontal="center" vertical="center"/>
    </xf>
    <xf numFmtId="0" fontId="1" fillId="4" borderId="13" xfId="0" applyFont="1" applyFill="1" applyBorder="1" applyAlignment="1">
      <alignment horizontal="left" vertical="center" wrapText="1"/>
    </xf>
    <xf numFmtId="165" fontId="0" fillId="4" borderId="13" xfId="0" applyNumberFormat="1" applyFill="1" applyBorder="1" applyAlignment="1">
      <alignment horizontal="right" vertical="center" wrapText="1" indent="1"/>
    </xf>
    <xf numFmtId="164" fontId="0" fillId="4" borderId="13" xfId="1" applyFont="1" applyFill="1" applyBorder="1" applyAlignment="1">
      <alignment horizontal="right" vertical="center" indent="1"/>
    </xf>
    <xf numFmtId="9" fontId="0" fillId="4" borderId="13" xfId="2" applyFont="1" applyFill="1" applyBorder="1" applyAlignment="1">
      <alignment horizontal="center" vertical="center"/>
    </xf>
    <xf numFmtId="164" fontId="0" fillId="4" borderId="13" xfId="0" applyNumberFormat="1" applyFill="1" applyBorder="1" applyAlignment="1">
      <alignment horizontal="right" vertical="center" indent="1"/>
    </xf>
    <xf numFmtId="0" fontId="0" fillId="0" borderId="19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3" fontId="0" fillId="0" borderId="13" xfId="1" applyNumberFormat="1" applyFont="1" applyBorder="1" applyAlignment="1">
      <alignment horizontal="right" vertical="center" indent="1"/>
    </xf>
    <xf numFmtId="3" fontId="0" fillId="0" borderId="13" xfId="0" applyNumberFormat="1" applyBorder="1" applyAlignment="1">
      <alignment horizontal="right" vertical="center" indent="1"/>
    </xf>
    <xf numFmtId="3" fontId="0" fillId="4" borderId="13" xfId="0" applyNumberFormat="1" applyFill="1" applyBorder="1" applyAlignment="1">
      <alignment horizontal="right" vertical="center" indent="1"/>
    </xf>
    <xf numFmtId="3" fontId="0" fillId="4" borderId="13" xfId="1" applyNumberFormat="1" applyFont="1" applyFill="1" applyBorder="1" applyAlignment="1">
      <alignment horizontal="right" vertical="center" indent="1"/>
    </xf>
    <xf numFmtId="9" fontId="0" fillId="4" borderId="13" xfId="0" applyNumberFormat="1" applyFill="1" applyBorder="1" applyAlignment="1">
      <alignment horizontal="center" vertical="center"/>
    </xf>
    <xf numFmtId="0" fontId="1" fillId="0" borderId="1" xfId="0" applyFont="1" applyBorder="1"/>
    <xf numFmtId="166" fontId="0" fillId="0" borderId="13" xfId="0" applyNumberFormat="1" applyBorder="1" applyAlignment="1">
      <alignment horizontal="right" vertical="center" indent="1"/>
    </xf>
    <xf numFmtId="166" fontId="0" fillId="4" borderId="13" xfId="0" applyNumberFormat="1" applyFill="1" applyBorder="1" applyAlignment="1">
      <alignment horizontal="right" vertical="center" indent="1"/>
    </xf>
    <xf numFmtId="0" fontId="0" fillId="5" borderId="16" xfId="0" applyFill="1" applyBorder="1" applyAlignment="1">
      <alignment horizontal="right" vertical="center"/>
    </xf>
    <xf numFmtId="0" fontId="4" fillId="5" borderId="17" xfId="0" applyFont="1" applyFill="1" applyBorder="1" applyAlignment="1">
      <alignment horizontal="right" vertical="center" indent="1"/>
    </xf>
    <xf numFmtId="164" fontId="3" fillId="5" borderId="13" xfId="0" applyNumberFormat="1" applyFont="1" applyFill="1" applyBorder="1" applyAlignment="1">
      <alignment horizontal="right" vertical="center" indent="1"/>
    </xf>
    <xf numFmtId="9" fontId="3" fillId="5" borderId="13" xfId="0" applyNumberFormat="1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 wrapText="1"/>
    </xf>
    <xf numFmtId="165" fontId="1" fillId="0" borderId="13" xfId="1" applyNumberFormat="1" applyFont="1" applyBorder="1" applyAlignment="1">
      <alignment horizontal="center" vertical="center" wrapText="1"/>
    </xf>
    <xf numFmtId="164" fontId="1" fillId="0" borderId="13" xfId="1" applyFont="1" applyBorder="1" applyAlignment="1">
      <alignment horizontal="right" vertical="center"/>
    </xf>
    <xf numFmtId="165" fontId="1" fillId="4" borderId="13" xfId="1" applyNumberFormat="1" applyFont="1" applyFill="1" applyBorder="1" applyAlignment="1">
      <alignment horizontal="center" vertical="center" wrapText="1"/>
    </xf>
    <xf numFmtId="164" fontId="1" fillId="4" borderId="13" xfId="1" applyFont="1" applyFill="1" applyBorder="1" applyAlignment="1">
      <alignment horizontal="right" vertical="center"/>
    </xf>
    <xf numFmtId="0" fontId="0" fillId="3" borderId="13" xfId="0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0" fillId="4" borderId="13" xfId="0" applyNumberFormat="1" applyFill="1" applyBorder="1" applyAlignment="1">
      <alignment horizontal="right" vertical="center" indent="1"/>
    </xf>
    <xf numFmtId="0" fontId="8" fillId="0" borderId="13" xfId="0" applyFont="1" applyBorder="1" applyAlignment="1">
      <alignment horizontal="center" vertical="center" wrapText="1"/>
    </xf>
    <xf numFmtId="3" fontId="0" fillId="0" borderId="0" xfId="0" applyNumberFormat="1" applyAlignment="1">
      <alignment horizontal="right" vertical="center" indent="1"/>
    </xf>
    <xf numFmtId="10" fontId="0" fillId="0" borderId="0" xfId="0" applyNumberFormat="1" applyAlignment="1">
      <alignment horizontal="right" vertical="center" indent="1"/>
    </xf>
    <xf numFmtId="3" fontId="0" fillId="3" borderId="13" xfId="1" applyNumberFormat="1" applyFont="1" applyFill="1" applyBorder="1" applyAlignment="1">
      <alignment horizontal="right" vertical="center" indent="1"/>
    </xf>
    <xf numFmtId="165" fontId="0" fillId="3" borderId="13" xfId="0" applyNumberFormat="1" applyFill="1" applyBorder="1" applyAlignment="1">
      <alignment horizontal="right" vertical="center" wrapText="1" indent="1"/>
    </xf>
    <xf numFmtId="164" fontId="0" fillId="3" borderId="13" xfId="1" applyFont="1" applyFill="1" applyBorder="1" applyAlignment="1">
      <alignment horizontal="right" vertical="center" indent="1"/>
    </xf>
    <xf numFmtId="9" fontId="0" fillId="3" borderId="13" xfId="0" applyNumberFormat="1" applyFill="1" applyBorder="1" applyAlignment="1">
      <alignment horizontal="center" vertical="center"/>
    </xf>
    <xf numFmtId="164" fontId="0" fillId="3" borderId="13" xfId="0" applyNumberFormat="1" applyFill="1" applyBorder="1" applyAlignment="1">
      <alignment horizontal="right" vertical="center" indent="1"/>
    </xf>
    <xf numFmtId="3" fontId="0" fillId="3" borderId="13" xfId="0" applyNumberFormat="1" applyFill="1" applyBorder="1" applyAlignment="1">
      <alignment horizontal="right" vertical="center" indent="1"/>
    </xf>
    <xf numFmtId="165" fontId="0" fillId="3" borderId="13" xfId="1" applyNumberFormat="1" applyFont="1" applyFill="1" applyBorder="1" applyAlignment="1">
      <alignment horizontal="right" vertical="center" wrapText="1" indent="1"/>
    </xf>
    <xf numFmtId="0" fontId="3" fillId="0" borderId="20" xfId="0" applyFont="1" applyBorder="1" applyAlignment="1">
      <alignment horizontal="left" vertic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</cellXfs>
  <cellStyles count="3">
    <cellStyle name="Dziesiętny" xfId="1" builtinId="3"/>
    <cellStyle name="Normalny" xfId="0" builtinId="0"/>
    <cellStyle name="Procentowy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6"/>
  <sheetViews>
    <sheetView topLeftCell="A2" workbookViewId="0">
      <selection activeCell="B2" sqref="B2:H2"/>
    </sheetView>
  </sheetViews>
  <sheetFormatPr defaultColWidth="18" defaultRowHeight="12.5" x14ac:dyDescent="0.25"/>
  <cols>
    <col min="1" max="1" width="3.7265625" customWidth="1"/>
    <col min="2" max="2" width="35.7265625" customWidth="1"/>
    <col min="3" max="5" width="17.7265625" customWidth="1"/>
    <col min="6" max="6" width="13.7265625" customWidth="1"/>
    <col min="7" max="8" width="17.7265625" customWidth="1"/>
    <col min="9" max="9" width="12.453125" hidden="1" customWidth="1"/>
  </cols>
  <sheetData>
    <row r="1" spans="1:9" s="50" customFormat="1" ht="19.5" customHeight="1" x14ac:dyDescent="0.3">
      <c r="B1" s="83" t="s">
        <v>81</v>
      </c>
    </row>
    <row r="2" spans="1:9" s="50" customFormat="1" ht="30" customHeight="1" x14ac:dyDescent="0.25">
      <c r="A2" s="53"/>
      <c r="B2" s="108" t="s">
        <v>48</v>
      </c>
      <c r="C2" s="108"/>
      <c r="D2" s="108"/>
      <c r="E2" s="108"/>
      <c r="F2" s="108"/>
      <c r="G2" s="108"/>
      <c r="H2" s="108"/>
    </row>
    <row r="3" spans="1:9" ht="25.5" customHeight="1" x14ac:dyDescent="0.25">
      <c r="A3" s="56" t="s">
        <v>37</v>
      </c>
      <c r="B3" s="90" t="s">
        <v>55</v>
      </c>
      <c r="C3" s="69" t="s">
        <v>43</v>
      </c>
      <c r="D3" s="69" t="s">
        <v>44</v>
      </c>
      <c r="E3" s="69" t="s">
        <v>38</v>
      </c>
      <c r="F3" s="69" t="s">
        <v>45</v>
      </c>
      <c r="G3" s="69" t="s">
        <v>54</v>
      </c>
      <c r="H3" s="69" t="s">
        <v>39</v>
      </c>
      <c r="I3" s="98" t="s">
        <v>105</v>
      </c>
    </row>
    <row r="4" spans="1:9" x14ac:dyDescent="0.25">
      <c r="A4" s="59"/>
      <c r="B4" s="59">
        <v>1</v>
      </c>
      <c r="C4" s="59">
        <v>2</v>
      </c>
      <c r="D4" s="60">
        <v>3</v>
      </c>
      <c r="E4" s="60" t="s">
        <v>95</v>
      </c>
      <c r="F4" s="60">
        <v>5</v>
      </c>
      <c r="G4" s="60" t="s">
        <v>96</v>
      </c>
      <c r="H4" s="59" t="s">
        <v>97</v>
      </c>
    </row>
    <row r="5" spans="1:9" ht="26.15" customHeight="1" x14ac:dyDescent="0.25">
      <c r="A5" s="51" t="s">
        <v>99</v>
      </c>
      <c r="B5" s="55" t="s">
        <v>101</v>
      </c>
      <c r="C5" s="78">
        <v>2046454</v>
      </c>
      <c r="D5" s="61"/>
      <c r="E5" s="62">
        <f>ROUND(C5*D5,2)</f>
        <v>0</v>
      </c>
      <c r="F5" s="58">
        <v>0.23</v>
      </c>
      <c r="G5" s="62">
        <f>ROUND(E5*F5,2)</f>
        <v>0</v>
      </c>
      <c r="H5" s="65">
        <f>E5+G5</f>
        <v>0</v>
      </c>
      <c r="I5" s="99">
        <v>2900302</v>
      </c>
    </row>
    <row r="6" spans="1:9" ht="26.15" customHeight="1" x14ac:dyDescent="0.25">
      <c r="A6" s="56" t="s">
        <v>100</v>
      </c>
      <c r="B6" s="57" t="s">
        <v>102</v>
      </c>
      <c r="C6" s="101">
        <v>853848</v>
      </c>
      <c r="D6" s="102"/>
      <c r="E6" s="103">
        <f>ROUND(C6*D6,2)</f>
        <v>0</v>
      </c>
      <c r="F6" s="104">
        <v>0.23</v>
      </c>
      <c r="G6" s="103">
        <f>ROUND(E6*F6,2)</f>
        <v>0</v>
      </c>
      <c r="H6" s="105">
        <f>E6+G6</f>
        <v>0</v>
      </c>
      <c r="I6" s="99">
        <v>870090</v>
      </c>
    </row>
    <row r="7" spans="1:9" ht="26.15" customHeight="1" x14ac:dyDescent="0.25">
      <c r="A7" s="51" t="s">
        <v>103</v>
      </c>
      <c r="B7" s="55" t="s">
        <v>106</v>
      </c>
      <c r="C7" s="79">
        <v>613936</v>
      </c>
      <c r="D7" s="63"/>
      <c r="E7" s="62">
        <f>ROUND(C7*D7,2)</f>
        <v>0</v>
      </c>
      <c r="F7" s="58">
        <v>0.23</v>
      </c>
      <c r="G7" s="62">
        <f t="shared" ref="G7:G11" si="0">ROUND(E7*F7,2)</f>
        <v>0</v>
      </c>
      <c r="H7" s="65">
        <f t="shared" ref="H7:H14" si="1">E7+G7</f>
        <v>0</v>
      </c>
      <c r="I7" s="100">
        <v>0.7056</v>
      </c>
    </row>
    <row r="8" spans="1:9" ht="26.15" customHeight="1" x14ac:dyDescent="0.25">
      <c r="A8" s="56" t="s">
        <v>104</v>
      </c>
      <c r="B8" s="57" t="s">
        <v>107</v>
      </c>
      <c r="C8" s="106">
        <v>256154</v>
      </c>
      <c r="D8" s="102"/>
      <c r="E8" s="103">
        <f>ROUND(C8*D8,2)</f>
        <v>0</v>
      </c>
      <c r="F8" s="104">
        <v>0.23</v>
      </c>
      <c r="G8" s="103">
        <f t="shared" ref="G8" si="2">ROUND(E8*F8,2)</f>
        <v>0</v>
      </c>
      <c r="H8" s="105">
        <f t="shared" ref="H8" si="3">E8+G8</f>
        <v>0</v>
      </c>
      <c r="I8" s="100">
        <v>0.2944</v>
      </c>
    </row>
    <row r="9" spans="1:9" ht="26.15" customHeight="1" x14ac:dyDescent="0.25">
      <c r="A9" s="70" t="s">
        <v>7</v>
      </c>
      <c r="B9" s="71" t="s">
        <v>112</v>
      </c>
      <c r="C9" s="80">
        <f>SUM(C5:C8)</f>
        <v>3770392</v>
      </c>
      <c r="D9" s="72"/>
      <c r="E9" s="73">
        <f>SUM(E5:E8)</f>
        <v>0</v>
      </c>
      <c r="F9" s="74">
        <v>0.23</v>
      </c>
      <c r="G9" s="73">
        <f>SUM(G5:G8)</f>
        <v>0</v>
      </c>
      <c r="H9" s="73">
        <f>SUM(H5:H8)</f>
        <v>0</v>
      </c>
    </row>
    <row r="10" spans="1:9" ht="26.15" customHeight="1" x14ac:dyDescent="0.25">
      <c r="A10" s="70" t="s">
        <v>9</v>
      </c>
      <c r="B10" s="71" t="s">
        <v>98</v>
      </c>
      <c r="C10" s="80">
        <v>12</v>
      </c>
      <c r="D10" s="73"/>
      <c r="E10" s="73">
        <f>ROUND(C10*D10,2)</f>
        <v>0</v>
      </c>
      <c r="F10" s="74">
        <v>0.23</v>
      </c>
      <c r="G10" s="73">
        <f t="shared" si="0"/>
        <v>0</v>
      </c>
      <c r="H10" s="75">
        <f t="shared" si="1"/>
        <v>0</v>
      </c>
    </row>
    <row r="11" spans="1:9" ht="26.15" customHeight="1" x14ac:dyDescent="0.25">
      <c r="A11" s="51" t="s">
        <v>10</v>
      </c>
      <c r="B11" s="55" t="s">
        <v>50</v>
      </c>
      <c r="C11" s="78">
        <f>C5+C6</f>
        <v>2900302</v>
      </c>
      <c r="D11" s="84"/>
      <c r="E11" s="62">
        <f>ROUND(C11*D11,2)</f>
        <v>0</v>
      </c>
      <c r="F11" s="58">
        <v>0.23</v>
      </c>
      <c r="G11" s="62">
        <f t="shared" si="0"/>
        <v>0</v>
      </c>
      <c r="H11" s="65">
        <f t="shared" si="1"/>
        <v>0</v>
      </c>
    </row>
    <row r="12" spans="1:9" ht="26.15" customHeight="1" x14ac:dyDescent="0.25">
      <c r="A12" s="51" t="s">
        <v>11</v>
      </c>
      <c r="B12" s="55" t="s">
        <v>51</v>
      </c>
      <c r="C12" s="79">
        <f>C7+C8</f>
        <v>870090</v>
      </c>
      <c r="D12" s="63"/>
      <c r="E12" s="62">
        <f>ROUND(C12*D12,2)</f>
        <v>0</v>
      </c>
      <c r="F12" s="58">
        <v>0.23</v>
      </c>
      <c r="G12" s="62">
        <f>ROUND(E12*F12,2)</f>
        <v>0</v>
      </c>
      <c r="H12" s="65">
        <f t="shared" si="1"/>
        <v>0</v>
      </c>
    </row>
    <row r="13" spans="1:9" ht="26.15" customHeight="1" x14ac:dyDescent="0.25">
      <c r="A13" s="70" t="s">
        <v>12</v>
      </c>
      <c r="B13" s="71" t="s">
        <v>117</v>
      </c>
      <c r="C13" s="80">
        <f>C11+C12</f>
        <v>3770392</v>
      </c>
      <c r="D13" s="72"/>
      <c r="E13" s="73">
        <f>SUM(E11:E12)</f>
        <v>0</v>
      </c>
      <c r="F13" s="74">
        <v>0.23</v>
      </c>
      <c r="G13" s="73">
        <f>SUM(G11:G12)</f>
        <v>0</v>
      </c>
      <c r="H13" s="75">
        <f>SUM(H11:H12)</f>
        <v>0</v>
      </c>
    </row>
    <row r="14" spans="1:9" ht="37.5" x14ac:dyDescent="0.25">
      <c r="A14" s="70" t="s">
        <v>13</v>
      </c>
      <c r="B14" s="71" t="s">
        <v>86</v>
      </c>
      <c r="C14" s="81">
        <f>1278*24*365</f>
        <v>11195280</v>
      </c>
      <c r="D14" s="85"/>
      <c r="E14" s="73">
        <f>ROUND(C14*D14,2)</f>
        <v>0</v>
      </c>
      <c r="F14" s="74">
        <v>0.23</v>
      </c>
      <c r="G14" s="73">
        <f>ROUND(E14*F14,2)</f>
        <v>0</v>
      </c>
      <c r="H14" s="75">
        <f t="shared" si="1"/>
        <v>0</v>
      </c>
    </row>
    <row r="15" spans="1:9" ht="22.5" customHeight="1" x14ac:dyDescent="0.25">
      <c r="A15" s="76"/>
      <c r="B15" s="77"/>
      <c r="C15" s="86"/>
      <c r="D15" s="87" t="s">
        <v>40</v>
      </c>
      <c r="E15" s="88">
        <f>E9+E10+E13+E14</f>
        <v>0</v>
      </c>
      <c r="F15" s="89">
        <v>0.23</v>
      </c>
      <c r="G15" s="88">
        <f>G9+G10+G13+G14</f>
        <v>0</v>
      </c>
      <c r="H15" s="88">
        <f>H9+H10+H13+H14</f>
        <v>0</v>
      </c>
    </row>
    <row r="16" spans="1:9" ht="25" customHeight="1" x14ac:dyDescent="0.25">
      <c r="A16" s="38"/>
      <c r="B16" s="39"/>
      <c r="C16" s="68"/>
      <c r="D16" s="67" t="s">
        <v>41</v>
      </c>
      <c r="E16" s="64">
        <f>E5+E6+E10+E11+E14</f>
        <v>0</v>
      </c>
      <c r="F16" s="58">
        <v>0.23</v>
      </c>
      <c r="G16" s="64">
        <f>G5+G6+G10+G11+G14</f>
        <v>0</v>
      </c>
      <c r="H16" s="64">
        <f>H5+H6+H10+H11+H14</f>
        <v>0</v>
      </c>
    </row>
    <row r="17" spans="2:8" ht="25" customHeight="1" x14ac:dyDescent="0.25">
      <c r="C17" s="66"/>
      <c r="D17" s="67" t="s">
        <v>42</v>
      </c>
      <c r="E17" s="64">
        <f>E7+E8+E12</f>
        <v>0</v>
      </c>
      <c r="F17" s="58">
        <v>0.23</v>
      </c>
      <c r="G17" s="64">
        <f>G7+G8+G12</f>
        <v>0</v>
      </c>
      <c r="H17" s="64">
        <f>H7+H8+H12</f>
        <v>0</v>
      </c>
    </row>
    <row r="18" spans="2:8" x14ac:dyDescent="0.25">
      <c r="B18" s="1"/>
      <c r="D18" s="54"/>
      <c r="E18" s="54"/>
      <c r="F18" s="54"/>
      <c r="G18" s="54"/>
      <c r="H18" s="54"/>
    </row>
    <row r="19" spans="2:8" x14ac:dyDescent="0.25">
      <c r="E19" s="27"/>
      <c r="H19" s="27"/>
    </row>
    <row r="20" spans="2:8" x14ac:dyDescent="0.25">
      <c r="E20" s="27"/>
    </row>
    <row r="26" spans="2:8" x14ac:dyDescent="0.25">
      <c r="F26" s="17"/>
      <c r="G26" s="17"/>
    </row>
  </sheetData>
  <mergeCells count="1">
    <mergeCell ref="B2:H2"/>
  </mergeCells>
  <phoneticPr fontId="10" type="noConversion"/>
  <printOptions horizontalCentered="1"/>
  <pageMargins left="0" right="0" top="1.1811023622047245" bottom="0.78740157480314965" header="0.31496062992125984" footer="0.31496062992125984"/>
  <pageSetup paperSize="9" scale="9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24"/>
  <sheetViews>
    <sheetView workbookViewId="0">
      <selection activeCell="B2" sqref="B2:H2"/>
    </sheetView>
  </sheetViews>
  <sheetFormatPr defaultRowHeight="12.5" x14ac:dyDescent="0.25"/>
  <cols>
    <col min="1" max="1" width="3.7265625" customWidth="1"/>
    <col min="2" max="2" width="35.7265625" customWidth="1"/>
    <col min="3" max="5" width="17.7265625" customWidth="1"/>
    <col min="6" max="6" width="13.7265625" customWidth="1"/>
    <col min="7" max="8" width="17.7265625" customWidth="1"/>
    <col min="9" max="9" width="12.453125" hidden="1" customWidth="1"/>
  </cols>
  <sheetData>
    <row r="1" spans="1:9" ht="19.5" customHeight="1" x14ac:dyDescent="0.3">
      <c r="B1" s="83" t="s">
        <v>91</v>
      </c>
      <c r="I1" s="50"/>
    </row>
    <row r="2" spans="1:9" s="50" customFormat="1" ht="30" customHeight="1" x14ac:dyDescent="0.25">
      <c r="A2" s="53"/>
      <c r="B2" s="108" t="s">
        <v>71</v>
      </c>
      <c r="C2" s="108"/>
      <c r="D2" s="108"/>
      <c r="E2" s="108"/>
      <c r="F2" s="108"/>
      <c r="G2" s="108"/>
      <c r="H2" s="108"/>
    </row>
    <row r="3" spans="1:9" ht="25.5" customHeight="1" x14ac:dyDescent="0.25">
      <c r="A3" s="56" t="s">
        <v>37</v>
      </c>
      <c r="B3" s="90" t="s">
        <v>70</v>
      </c>
      <c r="C3" s="69" t="s">
        <v>43</v>
      </c>
      <c r="D3" s="69" t="s">
        <v>44</v>
      </c>
      <c r="E3" s="69" t="s">
        <v>38</v>
      </c>
      <c r="F3" s="69" t="s">
        <v>45</v>
      </c>
      <c r="G3" s="69" t="s">
        <v>54</v>
      </c>
      <c r="H3" s="69" t="s">
        <v>39</v>
      </c>
      <c r="I3" s="98" t="s">
        <v>105</v>
      </c>
    </row>
    <row r="4" spans="1:9" x14ac:dyDescent="0.25">
      <c r="A4" s="59"/>
      <c r="B4" s="59">
        <v>1</v>
      </c>
      <c r="C4" s="59">
        <v>2</v>
      </c>
      <c r="D4" s="60">
        <v>3</v>
      </c>
      <c r="E4" s="60" t="s">
        <v>95</v>
      </c>
      <c r="F4" s="60">
        <v>5</v>
      </c>
      <c r="G4" s="60" t="s">
        <v>96</v>
      </c>
      <c r="H4" s="59" t="s">
        <v>97</v>
      </c>
    </row>
    <row r="5" spans="1:9" ht="26.15" customHeight="1" x14ac:dyDescent="0.25">
      <c r="A5" s="51" t="s">
        <v>8</v>
      </c>
      <c r="B5" s="55" t="s">
        <v>130</v>
      </c>
      <c r="C5" s="78">
        <v>41303</v>
      </c>
      <c r="D5" s="61"/>
      <c r="E5" s="62">
        <f>ROUND(C5*D5,2)</f>
        <v>0</v>
      </c>
      <c r="F5" s="58">
        <v>0.23</v>
      </c>
      <c r="G5" s="62">
        <f>ROUND(E5*F5,2)</f>
        <v>0</v>
      </c>
      <c r="H5" s="65">
        <f>E5+G5</f>
        <v>0</v>
      </c>
      <c r="I5" s="99">
        <v>41303</v>
      </c>
    </row>
    <row r="6" spans="1:9" ht="26.15" customHeight="1" x14ac:dyDescent="0.25">
      <c r="A6" s="51" t="s">
        <v>6</v>
      </c>
      <c r="B6" s="55" t="s">
        <v>131</v>
      </c>
      <c r="C6" s="79">
        <v>12390</v>
      </c>
      <c r="D6" s="63"/>
      <c r="E6" s="62">
        <f t="shared" ref="E6:E12" si="0">ROUND(C6*D6,2)</f>
        <v>0</v>
      </c>
      <c r="F6" s="58">
        <v>0.23</v>
      </c>
      <c r="G6" s="62">
        <f t="shared" ref="G6:G12" si="1">ROUND(E6*F6,2)</f>
        <v>0</v>
      </c>
      <c r="H6" s="65">
        <f t="shared" ref="H6:H12" si="2">E6+G6</f>
        <v>0</v>
      </c>
      <c r="I6" s="99">
        <v>12390</v>
      </c>
    </row>
    <row r="7" spans="1:9" ht="26.15" customHeight="1" x14ac:dyDescent="0.25">
      <c r="A7" s="70" t="s">
        <v>7</v>
      </c>
      <c r="B7" s="71" t="s">
        <v>47</v>
      </c>
      <c r="C7" s="80">
        <f>C5+C6</f>
        <v>53693</v>
      </c>
      <c r="D7" s="72"/>
      <c r="E7" s="73">
        <f>SUM(E5:E6)</f>
        <v>0</v>
      </c>
      <c r="F7" s="74">
        <v>0.23</v>
      </c>
      <c r="G7" s="73">
        <f t="shared" ref="G7:H7" si="3">SUM(G5:G6)</f>
        <v>0</v>
      </c>
      <c r="H7" s="73">
        <f t="shared" si="3"/>
        <v>0</v>
      </c>
      <c r="I7" s="100">
        <v>1</v>
      </c>
    </row>
    <row r="8" spans="1:9" ht="26.15" customHeight="1" x14ac:dyDescent="0.25">
      <c r="A8" s="70" t="s">
        <v>9</v>
      </c>
      <c r="B8" s="71" t="s">
        <v>98</v>
      </c>
      <c r="C8" s="80">
        <v>12</v>
      </c>
      <c r="D8" s="73"/>
      <c r="E8" s="73">
        <f t="shared" si="0"/>
        <v>0</v>
      </c>
      <c r="F8" s="74">
        <v>0.23</v>
      </c>
      <c r="G8" s="73">
        <f t="shared" si="1"/>
        <v>0</v>
      </c>
      <c r="H8" s="75">
        <f t="shared" si="2"/>
        <v>0</v>
      </c>
      <c r="I8" s="100">
        <v>0</v>
      </c>
    </row>
    <row r="9" spans="1:9" ht="26.15" customHeight="1" x14ac:dyDescent="0.25">
      <c r="A9" s="51" t="s">
        <v>10</v>
      </c>
      <c r="B9" s="55" t="s">
        <v>50</v>
      </c>
      <c r="C9" s="78">
        <f>C5</f>
        <v>41303</v>
      </c>
      <c r="D9" s="84"/>
      <c r="E9" s="62">
        <f t="shared" si="0"/>
        <v>0</v>
      </c>
      <c r="F9" s="58">
        <v>0.23</v>
      </c>
      <c r="G9" s="62">
        <f t="shared" si="1"/>
        <v>0</v>
      </c>
      <c r="H9" s="65">
        <f t="shared" si="2"/>
        <v>0</v>
      </c>
    </row>
    <row r="10" spans="1:9" ht="26.15" customHeight="1" x14ac:dyDescent="0.25">
      <c r="A10" s="51" t="s">
        <v>11</v>
      </c>
      <c r="B10" s="55" t="s">
        <v>51</v>
      </c>
      <c r="C10" s="79">
        <f>INT(C9*0.3)</f>
        <v>12390</v>
      </c>
      <c r="D10" s="63"/>
      <c r="E10" s="62">
        <f t="shared" si="0"/>
        <v>0</v>
      </c>
      <c r="F10" s="58">
        <v>0.23</v>
      </c>
      <c r="G10" s="62">
        <f>ROUND(E10*F10,2)</f>
        <v>0</v>
      </c>
      <c r="H10" s="65">
        <f t="shared" si="2"/>
        <v>0</v>
      </c>
    </row>
    <row r="11" spans="1:9" ht="26.15" customHeight="1" x14ac:dyDescent="0.25">
      <c r="A11" s="70" t="s">
        <v>12</v>
      </c>
      <c r="B11" s="71" t="s">
        <v>93</v>
      </c>
      <c r="C11" s="80">
        <f>C9+C10</f>
        <v>53693</v>
      </c>
      <c r="D11" s="72"/>
      <c r="E11" s="73">
        <f>SUM(E9:E10)</f>
        <v>0</v>
      </c>
      <c r="F11" s="74">
        <v>0.23</v>
      </c>
      <c r="G11" s="73">
        <f>SUM(G9:G10)</f>
        <v>0</v>
      </c>
      <c r="H11" s="75">
        <f>SUM(H9:H10)</f>
        <v>0</v>
      </c>
    </row>
    <row r="12" spans="1:9" ht="38.25" customHeight="1" x14ac:dyDescent="0.25">
      <c r="A12" s="70" t="s">
        <v>13</v>
      </c>
      <c r="B12" s="71" t="s">
        <v>52</v>
      </c>
      <c r="C12" s="81">
        <v>12</v>
      </c>
      <c r="D12" s="97"/>
      <c r="E12" s="73">
        <f t="shared" si="0"/>
        <v>0</v>
      </c>
      <c r="F12" s="74">
        <v>0.23</v>
      </c>
      <c r="G12" s="73">
        <f t="shared" si="1"/>
        <v>0</v>
      </c>
      <c r="H12" s="75">
        <f t="shared" si="2"/>
        <v>0</v>
      </c>
    </row>
    <row r="13" spans="1:9" ht="22.5" customHeight="1" x14ac:dyDescent="0.25">
      <c r="A13" s="76"/>
      <c r="B13" s="77"/>
      <c r="C13" s="86"/>
      <c r="D13" s="87" t="s">
        <v>40</v>
      </c>
      <c r="E13" s="88">
        <f>E7+E8+E11+E12</f>
        <v>0</v>
      </c>
      <c r="F13" s="89">
        <v>0.23</v>
      </c>
      <c r="G13" s="88">
        <f>G7+G8+G11+G12</f>
        <v>0</v>
      </c>
      <c r="H13" s="88">
        <f>H7+H8+H11+H12</f>
        <v>0</v>
      </c>
    </row>
    <row r="14" spans="1:9" ht="25" customHeight="1" x14ac:dyDescent="0.25">
      <c r="A14" s="38"/>
      <c r="B14" s="39"/>
      <c r="C14" s="68"/>
      <c r="D14" s="67" t="s">
        <v>41</v>
      </c>
      <c r="E14" s="64">
        <f>E5+E8+E9+E12</f>
        <v>0</v>
      </c>
      <c r="F14" s="58">
        <v>0.23</v>
      </c>
      <c r="G14" s="64">
        <f>G5+G8+G9+G12</f>
        <v>0</v>
      </c>
      <c r="H14" s="64">
        <f>H5+H8+H9+H12</f>
        <v>0</v>
      </c>
    </row>
    <row r="15" spans="1:9" ht="25" customHeight="1" x14ac:dyDescent="0.25">
      <c r="C15" s="66"/>
      <c r="D15" s="67" t="s">
        <v>42</v>
      </c>
      <c r="E15" s="64">
        <f>E6+E10</f>
        <v>0</v>
      </c>
      <c r="F15" s="58">
        <v>0.23</v>
      </c>
      <c r="G15" s="64">
        <f>G6+G10</f>
        <v>0</v>
      </c>
      <c r="H15" s="64">
        <f>H6+H10</f>
        <v>0</v>
      </c>
    </row>
    <row r="16" spans="1:9" x14ac:dyDescent="0.25">
      <c r="B16" s="1"/>
      <c r="D16" s="54"/>
      <c r="E16" s="54"/>
      <c r="F16" s="54"/>
      <c r="G16" s="54"/>
      <c r="H16" s="54"/>
    </row>
    <row r="17" spans="2:8" x14ac:dyDescent="0.25">
      <c r="B17" s="29" t="s">
        <v>53</v>
      </c>
      <c r="E17" s="27"/>
      <c r="H17" s="27"/>
    </row>
    <row r="18" spans="2:8" x14ac:dyDescent="0.25">
      <c r="E18" s="27"/>
    </row>
    <row r="24" spans="2:8" x14ac:dyDescent="0.25">
      <c r="F24" s="17"/>
      <c r="G24" s="17"/>
    </row>
  </sheetData>
  <mergeCells count="1">
    <mergeCell ref="B2:H2"/>
  </mergeCells>
  <printOptions horizontalCentered="1"/>
  <pageMargins left="0" right="0" top="1.1811023622047245" bottom="0.78740157480314965" header="0.31496062992125984" footer="0.31496062992125984"/>
  <pageSetup paperSize="9" scale="9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24"/>
  <sheetViews>
    <sheetView tabSelected="1" workbookViewId="0">
      <selection activeCell="B1" sqref="B1"/>
    </sheetView>
  </sheetViews>
  <sheetFormatPr defaultRowHeight="12.5" x14ac:dyDescent="0.25"/>
  <cols>
    <col min="1" max="1" width="3.7265625" customWidth="1"/>
    <col min="2" max="2" width="35.7265625" customWidth="1"/>
    <col min="3" max="5" width="17.7265625" customWidth="1"/>
    <col min="6" max="6" width="13.7265625" customWidth="1"/>
    <col min="7" max="8" width="17.7265625" customWidth="1"/>
    <col min="9" max="9" width="12.453125" hidden="1" customWidth="1"/>
  </cols>
  <sheetData>
    <row r="1" spans="1:9" ht="19.5" customHeight="1" x14ac:dyDescent="0.3">
      <c r="B1" s="83" t="s">
        <v>132</v>
      </c>
      <c r="I1" s="50"/>
    </row>
    <row r="2" spans="1:9" s="50" customFormat="1" ht="30" customHeight="1" x14ac:dyDescent="0.25">
      <c r="A2" s="53"/>
      <c r="B2" s="108" t="s">
        <v>72</v>
      </c>
      <c r="C2" s="108"/>
      <c r="D2" s="108"/>
      <c r="E2" s="108"/>
      <c r="F2" s="108"/>
      <c r="G2" s="108"/>
      <c r="H2" s="108"/>
    </row>
    <row r="3" spans="1:9" ht="25.5" customHeight="1" x14ac:dyDescent="0.25">
      <c r="A3" s="56" t="s">
        <v>37</v>
      </c>
      <c r="B3" s="90" t="s">
        <v>73</v>
      </c>
      <c r="C3" s="69" t="s">
        <v>43</v>
      </c>
      <c r="D3" s="69" t="s">
        <v>44</v>
      </c>
      <c r="E3" s="69" t="s">
        <v>38</v>
      </c>
      <c r="F3" s="69" t="s">
        <v>45</v>
      </c>
      <c r="G3" s="69" t="s">
        <v>54</v>
      </c>
      <c r="H3" s="69" t="s">
        <v>39</v>
      </c>
      <c r="I3" s="98" t="s">
        <v>105</v>
      </c>
    </row>
    <row r="4" spans="1:9" x14ac:dyDescent="0.25">
      <c r="A4" s="59"/>
      <c r="B4" s="59">
        <v>1</v>
      </c>
      <c r="C4" s="59">
        <v>2</v>
      </c>
      <c r="D4" s="60">
        <v>3</v>
      </c>
      <c r="E4" s="60" t="s">
        <v>95</v>
      </c>
      <c r="F4" s="60">
        <v>5</v>
      </c>
      <c r="G4" s="60" t="s">
        <v>96</v>
      </c>
      <c r="H4" s="59" t="s">
        <v>97</v>
      </c>
    </row>
    <row r="5" spans="1:9" ht="26.15" customHeight="1" x14ac:dyDescent="0.25">
      <c r="A5" s="56" t="s">
        <v>8</v>
      </c>
      <c r="B5" s="57" t="s">
        <v>126</v>
      </c>
      <c r="C5" s="101">
        <v>34010</v>
      </c>
      <c r="D5" s="107"/>
      <c r="E5" s="103">
        <f>ROUND(C5*D5,2)</f>
        <v>0</v>
      </c>
      <c r="F5" s="104">
        <v>0.23</v>
      </c>
      <c r="G5" s="103">
        <f>ROUND(E5*F5,2)</f>
        <v>0</v>
      </c>
      <c r="H5" s="105">
        <f>E5+G5</f>
        <v>0</v>
      </c>
      <c r="I5" s="99">
        <v>34010</v>
      </c>
    </row>
    <row r="6" spans="1:9" ht="26.15" customHeight="1" x14ac:dyDescent="0.25">
      <c r="A6" s="56" t="s">
        <v>6</v>
      </c>
      <c r="B6" s="57" t="s">
        <v>127</v>
      </c>
      <c r="C6" s="106">
        <f>INT(C5*0.3)</f>
        <v>10203</v>
      </c>
      <c r="D6" s="102"/>
      <c r="E6" s="103">
        <f t="shared" ref="E6:E12" si="0">ROUND(C6*D6,2)</f>
        <v>0</v>
      </c>
      <c r="F6" s="104">
        <v>0.23</v>
      </c>
      <c r="G6" s="103">
        <f t="shared" ref="G6:G12" si="1">ROUND(E6*F6,2)</f>
        <v>0</v>
      </c>
      <c r="H6" s="105">
        <f t="shared" ref="H6:H12" si="2">E6+G6</f>
        <v>0</v>
      </c>
      <c r="I6" s="99">
        <v>10203</v>
      </c>
    </row>
    <row r="7" spans="1:9" ht="26.15" customHeight="1" x14ac:dyDescent="0.25">
      <c r="A7" s="70" t="s">
        <v>7</v>
      </c>
      <c r="B7" s="71" t="s">
        <v>47</v>
      </c>
      <c r="C7" s="80">
        <f>C5+C6</f>
        <v>44213</v>
      </c>
      <c r="D7" s="72"/>
      <c r="E7" s="73">
        <f>SUM(E5:E6)</f>
        <v>0</v>
      </c>
      <c r="F7" s="74">
        <v>0.23</v>
      </c>
      <c r="G7" s="73">
        <f t="shared" ref="G7:H7" si="3">SUM(G5:G6)</f>
        <v>0</v>
      </c>
      <c r="H7" s="73">
        <f t="shared" si="3"/>
        <v>0</v>
      </c>
      <c r="I7" s="100">
        <v>0</v>
      </c>
    </row>
    <row r="8" spans="1:9" ht="26.15" customHeight="1" x14ac:dyDescent="0.25">
      <c r="A8" s="70" t="s">
        <v>9</v>
      </c>
      <c r="B8" s="71" t="s">
        <v>98</v>
      </c>
      <c r="C8" s="80">
        <v>12</v>
      </c>
      <c r="D8" s="73"/>
      <c r="E8" s="73">
        <f t="shared" si="0"/>
        <v>0</v>
      </c>
      <c r="F8" s="74">
        <v>0.23</v>
      </c>
      <c r="G8" s="73">
        <f t="shared" si="1"/>
        <v>0</v>
      </c>
      <c r="H8" s="75">
        <f t="shared" si="2"/>
        <v>0</v>
      </c>
      <c r="I8" s="100">
        <v>1</v>
      </c>
    </row>
    <row r="9" spans="1:9" ht="26.15" customHeight="1" x14ac:dyDescent="0.25">
      <c r="A9" s="51" t="s">
        <v>10</v>
      </c>
      <c r="B9" s="55" t="s">
        <v>50</v>
      </c>
      <c r="C9" s="78">
        <f>C5</f>
        <v>34010</v>
      </c>
      <c r="D9" s="84"/>
      <c r="E9" s="62">
        <f t="shared" si="0"/>
        <v>0</v>
      </c>
      <c r="F9" s="58">
        <v>0.23</v>
      </c>
      <c r="G9" s="62">
        <f t="shared" si="1"/>
        <v>0</v>
      </c>
      <c r="H9" s="65">
        <f t="shared" si="2"/>
        <v>0</v>
      </c>
    </row>
    <row r="10" spans="1:9" ht="26.15" customHeight="1" x14ac:dyDescent="0.25">
      <c r="A10" s="51" t="s">
        <v>11</v>
      </c>
      <c r="B10" s="55" t="s">
        <v>51</v>
      </c>
      <c r="C10" s="79">
        <f>INT(C9*0.3)</f>
        <v>10203</v>
      </c>
      <c r="D10" s="63"/>
      <c r="E10" s="62">
        <f t="shared" si="0"/>
        <v>0</v>
      </c>
      <c r="F10" s="58">
        <v>0.23</v>
      </c>
      <c r="G10" s="62">
        <f>ROUND(E10*F10,2)</f>
        <v>0</v>
      </c>
      <c r="H10" s="65">
        <f t="shared" si="2"/>
        <v>0</v>
      </c>
    </row>
    <row r="11" spans="1:9" ht="26.15" customHeight="1" x14ac:dyDescent="0.25">
      <c r="A11" s="70" t="s">
        <v>12</v>
      </c>
      <c r="B11" s="71" t="s">
        <v>93</v>
      </c>
      <c r="C11" s="80">
        <f>C9+C10</f>
        <v>44213</v>
      </c>
      <c r="D11" s="72"/>
      <c r="E11" s="73">
        <f>SUM(E9:E10)</f>
        <v>0</v>
      </c>
      <c r="F11" s="74">
        <v>0.23</v>
      </c>
      <c r="G11" s="73">
        <f>SUM(G9:G10)</f>
        <v>0</v>
      </c>
      <c r="H11" s="75">
        <f>SUM(H9:H10)</f>
        <v>0</v>
      </c>
    </row>
    <row r="12" spans="1:9" ht="38.25" customHeight="1" x14ac:dyDescent="0.25">
      <c r="A12" s="70" t="s">
        <v>13</v>
      </c>
      <c r="B12" s="71" t="s">
        <v>52</v>
      </c>
      <c r="C12" s="81">
        <v>12</v>
      </c>
      <c r="D12" s="97"/>
      <c r="E12" s="73">
        <f t="shared" si="0"/>
        <v>0</v>
      </c>
      <c r="F12" s="74">
        <v>0.23</v>
      </c>
      <c r="G12" s="73">
        <f t="shared" si="1"/>
        <v>0</v>
      </c>
      <c r="H12" s="75">
        <f t="shared" si="2"/>
        <v>0</v>
      </c>
    </row>
    <row r="13" spans="1:9" ht="22.5" customHeight="1" x14ac:dyDescent="0.25">
      <c r="A13" s="76"/>
      <c r="B13" s="77"/>
      <c r="C13" s="86"/>
      <c r="D13" s="87" t="s">
        <v>40</v>
      </c>
      <c r="E13" s="88">
        <f>E7+E8+E11+E12</f>
        <v>0</v>
      </c>
      <c r="F13" s="89">
        <v>0.23</v>
      </c>
      <c r="G13" s="88">
        <f>G7+G8+G11+G12</f>
        <v>0</v>
      </c>
      <c r="H13" s="88">
        <f>H7+H8+H11+H12</f>
        <v>0</v>
      </c>
    </row>
    <row r="14" spans="1:9" ht="25" customHeight="1" x14ac:dyDescent="0.25">
      <c r="A14" s="38"/>
      <c r="B14" s="39"/>
      <c r="C14" s="68"/>
      <c r="D14" s="67" t="s">
        <v>41</v>
      </c>
      <c r="E14" s="64">
        <f>E5+E8+E9+E12</f>
        <v>0</v>
      </c>
      <c r="F14" s="58">
        <v>0.23</v>
      </c>
      <c r="G14" s="64">
        <f>G5+G8+G9+G12</f>
        <v>0</v>
      </c>
      <c r="H14" s="64">
        <f>H5+H8+H9+H12</f>
        <v>0</v>
      </c>
    </row>
    <row r="15" spans="1:9" ht="25" customHeight="1" x14ac:dyDescent="0.25">
      <c r="C15" s="66"/>
      <c r="D15" s="67" t="s">
        <v>42</v>
      </c>
      <c r="E15" s="64">
        <f>E6+E10</f>
        <v>0</v>
      </c>
      <c r="F15" s="58">
        <v>0.23</v>
      </c>
      <c r="G15" s="64">
        <f>G6+G10</f>
        <v>0</v>
      </c>
      <c r="H15" s="64">
        <f>H6+H10</f>
        <v>0</v>
      </c>
    </row>
    <row r="16" spans="1:9" x14ac:dyDescent="0.25">
      <c r="B16" s="1"/>
      <c r="D16" s="54"/>
      <c r="E16" s="54"/>
      <c r="F16" s="54"/>
      <c r="G16" s="54"/>
      <c r="H16" s="54"/>
    </row>
    <row r="17" spans="2:8" x14ac:dyDescent="0.25">
      <c r="B17" s="29" t="s">
        <v>53</v>
      </c>
      <c r="E17" s="27"/>
      <c r="H17" s="27"/>
    </row>
    <row r="18" spans="2:8" x14ac:dyDescent="0.25">
      <c r="E18" s="27"/>
    </row>
    <row r="24" spans="2:8" x14ac:dyDescent="0.25">
      <c r="F24" s="17"/>
      <c r="G24" s="17"/>
    </row>
  </sheetData>
  <mergeCells count="1">
    <mergeCell ref="B2:H2"/>
  </mergeCells>
  <printOptions horizontalCentered="1"/>
  <pageMargins left="0" right="0" top="1.1811023622047245" bottom="0.78740157480314965" header="0.31496062992125984" footer="0.31496062992125984"/>
  <pageSetup paperSize="9" scale="9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26"/>
  <sheetViews>
    <sheetView topLeftCell="A8" workbookViewId="0">
      <selection activeCell="F9" sqref="F9"/>
    </sheetView>
  </sheetViews>
  <sheetFormatPr defaultRowHeight="12.5" x14ac:dyDescent="0.25"/>
  <cols>
    <col min="1" max="1" width="5" customWidth="1"/>
    <col min="2" max="2" width="26" customWidth="1"/>
    <col min="3" max="3" width="15.81640625" customWidth="1"/>
    <col min="4" max="4" width="12.81640625" customWidth="1"/>
    <col min="5" max="5" width="19.54296875" customWidth="1"/>
    <col min="7" max="7" width="17" customWidth="1"/>
  </cols>
  <sheetData>
    <row r="1" spans="1:7" x14ac:dyDescent="0.25">
      <c r="B1" s="1"/>
    </row>
    <row r="2" spans="1:7" ht="17.25" customHeight="1" x14ac:dyDescent="0.3">
      <c r="A2" s="109" t="s">
        <v>36</v>
      </c>
      <c r="B2" s="109"/>
      <c r="C2" s="109"/>
      <c r="D2" s="109"/>
      <c r="E2" s="109"/>
      <c r="F2" s="109"/>
      <c r="G2" s="109"/>
    </row>
    <row r="3" spans="1:7" x14ac:dyDescent="0.25">
      <c r="B3" s="1"/>
    </row>
    <row r="5" spans="1:7" ht="38" thickBot="1" x14ac:dyDescent="0.35">
      <c r="A5" s="6" t="s">
        <v>5</v>
      </c>
      <c r="B5" s="14" t="s">
        <v>35</v>
      </c>
      <c r="C5" s="7" t="s">
        <v>1</v>
      </c>
      <c r="D5" s="7" t="s">
        <v>2</v>
      </c>
      <c r="E5" s="11" t="s">
        <v>17</v>
      </c>
      <c r="F5" s="7" t="s">
        <v>3</v>
      </c>
      <c r="G5" s="12" t="s">
        <v>18</v>
      </c>
    </row>
    <row r="6" spans="1:7" ht="13" thickBot="1" x14ac:dyDescent="0.3">
      <c r="A6" s="6" t="s">
        <v>8</v>
      </c>
      <c r="B6" s="4">
        <v>2</v>
      </c>
      <c r="C6" s="2">
        <v>3</v>
      </c>
      <c r="D6" s="3">
        <v>4</v>
      </c>
      <c r="E6" s="3">
        <v>5</v>
      </c>
      <c r="F6" s="3">
        <v>6</v>
      </c>
      <c r="G6" s="2">
        <v>7</v>
      </c>
    </row>
    <row r="7" spans="1:7" ht="26.25" customHeight="1" thickBot="1" x14ac:dyDescent="0.3">
      <c r="A7" s="6" t="s">
        <v>6</v>
      </c>
      <c r="B7" s="8" t="s">
        <v>14</v>
      </c>
      <c r="C7" s="10">
        <f>'1.DZ BW-6'!C5+'2.DZ BW-5'!C5+'3.Szp. Nr I BW-6'!C5+'4.GRAŻYNA BW-5'!C5+'5.KOTŁOWNIA BW-5'!C5+'6.MARKIEWICZ BW-5'!C5+'7.ZPZ BW-6'!C5+'8.MARKIEWICZ BW-3.6'!C5+'9.BRISTOL BW-3.6'!C5+'10.GOŁEBNIK BW-3.6'!C5+'11.ZDROJOWA BW-3.12T'!C5</f>
        <v>7008639</v>
      </c>
      <c r="D7" s="19">
        <f>E7/C7</f>
        <v>0</v>
      </c>
      <c r="E7" s="45">
        <f>'1.DZ BW-6'!E5+'2.DZ BW-5'!E5+'3.Szp. Nr I BW-6'!E5+'4.GRAŻYNA BW-5'!E5+'5.KOTŁOWNIA BW-5'!E5+'6.MARKIEWICZ BW-5'!E5+'7.ZPZ BW-6'!E5+'8.MARKIEWICZ BW-3.6'!E5+'9.BRISTOL BW-3.6'!E5+'10.GOŁEBNIK BW-3.6'!E5+'11.ZDROJOWA BW-3.12T'!E5</f>
        <v>0</v>
      </c>
      <c r="F7" s="9" t="s">
        <v>4</v>
      </c>
      <c r="G7" s="36">
        <f t="shared" ref="G7:G17" si="0">E7+(E7*0.23)</f>
        <v>0</v>
      </c>
    </row>
    <row r="8" spans="1:7" ht="27" customHeight="1" thickBot="1" x14ac:dyDescent="0.3">
      <c r="A8" s="6" t="s">
        <v>7</v>
      </c>
      <c r="B8" s="8" t="s">
        <v>15</v>
      </c>
      <c r="C8" s="13">
        <f>C7*0.3</f>
        <v>2102591.6999999997</v>
      </c>
      <c r="D8" s="19">
        <f>E8/C8</f>
        <v>0</v>
      </c>
      <c r="E8" s="45">
        <f>'1.DZ BW-6'!E7+'2.DZ BW-5'!E7+'3.Szp. Nr I BW-6'!E7+'4.GRAŻYNA BW-5'!E7+'5.KOTŁOWNIA BW-5'!E7+'6.MARKIEWICZ BW-5'!E7+'7.ZPZ BW-6'!E6+'8.MARKIEWICZ BW-3.6'!E7+'9.BRISTOL BW-3.6'!E6+'10.GOŁEBNIK BW-3.6'!E6+'11.ZDROJOWA BW-3.12T'!E6</f>
        <v>0</v>
      </c>
      <c r="F8" s="9" t="s">
        <v>4</v>
      </c>
      <c r="G8" s="36">
        <f t="shared" si="0"/>
        <v>0</v>
      </c>
    </row>
    <row r="9" spans="1:7" ht="27" customHeight="1" thickBot="1" x14ac:dyDescent="0.3">
      <c r="A9" s="23" t="s">
        <v>9</v>
      </c>
      <c r="B9" s="15" t="s">
        <v>16</v>
      </c>
      <c r="C9" s="33">
        <f>C7+C8</f>
        <v>9111230.6999999993</v>
      </c>
      <c r="D9" s="20">
        <f>D8</f>
        <v>0</v>
      </c>
      <c r="E9" s="47">
        <f>'1.DZ BW-6'!E9+'2.DZ BW-5'!E9+'3.Szp. Nr I BW-6'!E9+'4.GRAŻYNA BW-5'!E9+'5.KOTŁOWNIA BW-5'!E9+'6.MARKIEWICZ BW-5'!E9+'7.ZPZ BW-6'!E7+'8.MARKIEWICZ BW-3.6'!E9+'9.BRISTOL BW-3.6'!E7+'10.GOŁEBNIK BW-3.6'!E7+'11.ZDROJOWA BW-3.12T'!E7</f>
        <v>0</v>
      </c>
      <c r="F9" s="16" t="s">
        <v>4</v>
      </c>
      <c r="G9" s="37">
        <f t="shared" si="0"/>
        <v>0</v>
      </c>
    </row>
    <row r="10" spans="1:7" ht="38" thickBot="1" x14ac:dyDescent="0.3">
      <c r="A10" s="23" t="s">
        <v>10</v>
      </c>
      <c r="B10" s="24" t="s">
        <v>20</v>
      </c>
      <c r="C10" s="34">
        <v>12</v>
      </c>
      <c r="D10" s="46">
        <f>(E10/C10)/12</f>
        <v>0</v>
      </c>
      <c r="E10" s="47">
        <f>'1.DZ BW-6'!E10+'2.DZ BW-5'!E10+'3.Szp. Nr I BW-6'!E10+'4.GRAŻYNA BW-5'!E10+'5.KOTŁOWNIA BW-5'!E10+'6.MARKIEWICZ BW-5'!E10+'7.ZPZ BW-6'!E8+'8.MARKIEWICZ BW-3.6'!E10+'9.BRISTOL BW-3.6'!E8+'10.GOŁEBNIK BW-3.6'!E8+'11.ZDROJOWA BW-3.12T'!E8</f>
        <v>0</v>
      </c>
      <c r="F10" s="16" t="s">
        <v>4</v>
      </c>
      <c r="G10" s="37">
        <f t="shared" si="0"/>
        <v>0</v>
      </c>
    </row>
    <row r="11" spans="1:7" ht="28.5" customHeight="1" thickBot="1" x14ac:dyDescent="0.3">
      <c r="A11" s="6" t="s">
        <v>11</v>
      </c>
      <c r="B11" s="14" t="s">
        <v>23</v>
      </c>
      <c r="C11" s="18">
        <f>C7</f>
        <v>7008639</v>
      </c>
      <c r="D11" s="19">
        <f>E11/C11</f>
        <v>0</v>
      </c>
      <c r="E11" s="45">
        <f>'1.DZ BW-6'!E11+'2.DZ BW-5'!E11+'3.Szp. Nr I BW-6'!E11+'4.GRAŻYNA BW-5'!E11+'5.KOTŁOWNIA BW-5'!E11+'6.MARKIEWICZ BW-5'!E11+'7.ZPZ BW-6'!E9+'8.MARKIEWICZ BW-3.6'!E11+'9.BRISTOL BW-3.6'!E9+'10.GOŁEBNIK BW-3.6'!E9+'11.ZDROJOWA BW-3.12T'!E9</f>
        <v>0</v>
      </c>
      <c r="F11" s="9" t="s">
        <v>4</v>
      </c>
      <c r="G11" s="36">
        <f t="shared" si="0"/>
        <v>0</v>
      </c>
    </row>
    <row r="12" spans="1:7" ht="33.75" customHeight="1" thickBot="1" x14ac:dyDescent="0.3">
      <c r="A12" s="6" t="s">
        <v>12</v>
      </c>
      <c r="B12" s="14" t="s">
        <v>32</v>
      </c>
      <c r="C12" s="21">
        <f>C11*0.3</f>
        <v>2102591.6999999997</v>
      </c>
      <c r="D12" s="19">
        <f>E12/C12</f>
        <v>0</v>
      </c>
      <c r="E12" s="45">
        <f>'1.DZ BW-6'!E12+'2.DZ BW-5'!E12+'3.Szp. Nr I BW-6'!E12+'4.GRAŻYNA BW-5'!E12+'5.KOTŁOWNIA BW-5'!E12+'6.MARKIEWICZ BW-5'!E12+'7.ZPZ BW-6'!E10+'8.MARKIEWICZ BW-3.6'!E12+'9.BRISTOL BW-3.6'!E10+'10.GOŁEBNIK BW-3.6'!E10+'11.ZDROJOWA BW-3.12T'!E10</f>
        <v>0</v>
      </c>
      <c r="F12" s="9" t="s">
        <v>4</v>
      </c>
      <c r="G12" s="36">
        <f t="shared" si="0"/>
        <v>0</v>
      </c>
    </row>
    <row r="13" spans="1:7" ht="31.5" customHeight="1" thickBot="1" x14ac:dyDescent="0.3">
      <c r="A13" s="23" t="s">
        <v>13</v>
      </c>
      <c r="B13" s="15" t="s">
        <v>24</v>
      </c>
      <c r="C13" s="22">
        <f>C11+C12</f>
        <v>9111230.6999999993</v>
      </c>
      <c r="D13" s="48">
        <f>E13/C13</f>
        <v>0</v>
      </c>
      <c r="E13" s="48">
        <f>'1.DZ BW-6'!E13+'2.DZ BW-5'!E13+'3.Szp. Nr I BW-6'!E13+'4.GRAŻYNA BW-5'!E13+'5.KOTŁOWNIA BW-5'!E13+'6.MARKIEWICZ BW-5'!E13+'7.ZPZ BW-6'!E11+'8.MARKIEWICZ BW-3.6'!E13+'9.BRISTOL BW-3.6'!E11+'10.GOŁEBNIK BW-3.6'!E11+'11.ZDROJOWA BW-3.12T'!E11</f>
        <v>0</v>
      </c>
      <c r="F13" s="16" t="s">
        <v>4</v>
      </c>
      <c r="G13" s="37">
        <f t="shared" si="0"/>
        <v>0</v>
      </c>
    </row>
    <row r="14" spans="1:7" ht="56.25" customHeight="1" thickBot="1" x14ac:dyDescent="0.3">
      <c r="A14" s="23" t="s">
        <v>21</v>
      </c>
      <c r="B14" s="25" t="s">
        <v>19</v>
      </c>
      <c r="C14" s="26">
        <f>'1.DZ BW-6'!C14+'2.DZ BW-5'!C14+'3.Szp. Nr I BW-6'!C14+'4.GRAŻYNA BW-5'!C14+'5.KOTŁOWNIA BW-5'!C14+'6.MARKIEWICZ BW-5'!C14+'7.ZPZ BW-6'!C12+'11.ZDROJOWA BW-3.12T'!C12</f>
        <v>38833092</v>
      </c>
      <c r="D14" s="48" t="s">
        <v>34</v>
      </c>
      <c r="E14" s="49">
        <f>'1.DZ BW-6'!E14+'2.DZ BW-5'!E14+'3.Szp. Nr I BW-6'!E14+'4.GRAŻYNA BW-5'!E14+'5.KOTŁOWNIA BW-5'!E14+'6.MARKIEWICZ BW-5'!E14+'7.ZPZ BW-6'!E12+'8.MARKIEWICZ BW-3.6'!E14+'9.BRISTOL BW-3.6'!E12+'10.GOŁEBNIK BW-3.6'!E12+'11.ZDROJOWA BW-3.12T'!E12</f>
        <v>0</v>
      </c>
      <c r="F14" s="16" t="s">
        <v>4</v>
      </c>
      <c r="G14" s="37">
        <f t="shared" si="0"/>
        <v>0</v>
      </c>
    </row>
    <row r="15" spans="1:7" ht="22.5" customHeight="1" thickBot="1" x14ac:dyDescent="0.35">
      <c r="A15" s="6" t="s">
        <v>22</v>
      </c>
      <c r="B15" s="5" t="s">
        <v>0</v>
      </c>
      <c r="C15" s="3" t="s">
        <v>0</v>
      </c>
      <c r="D15" s="31" t="s">
        <v>25</v>
      </c>
      <c r="E15" s="35">
        <f>E9+E10+E13+E14</f>
        <v>0</v>
      </c>
      <c r="F15" s="28" t="s">
        <v>26</v>
      </c>
      <c r="G15" s="32">
        <f t="shared" si="0"/>
        <v>0</v>
      </c>
    </row>
    <row r="16" spans="1:7" ht="39" customHeight="1" thickBot="1" x14ac:dyDescent="0.3">
      <c r="A16" s="38"/>
      <c r="B16" s="39"/>
      <c r="C16" s="39"/>
      <c r="D16" s="40" t="s">
        <v>27</v>
      </c>
      <c r="E16" s="41">
        <f>E7+E10+E11+E14</f>
        <v>0</v>
      </c>
      <c r="F16" s="43" t="s">
        <v>26</v>
      </c>
      <c r="G16" s="36">
        <f t="shared" si="0"/>
        <v>0</v>
      </c>
    </row>
    <row r="17" spans="2:7" ht="13" thickBot="1" x14ac:dyDescent="0.3">
      <c r="D17" s="30" t="s">
        <v>28</v>
      </c>
      <c r="E17" s="42">
        <f>E8+E12</f>
        <v>0</v>
      </c>
      <c r="F17" s="43" t="s">
        <v>26</v>
      </c>
      <c r="G17" s="44">
        <f t="shared" si="0"/>
        <v>0</v>
      </c>
    </row>
    <row r="18" spans="2:7" x14ac:dyDescent="0.25">
      <c r="B18" s="1"/>
    </row>
    <row r="19" spans="2:7" x14ac:dyDescent="0.25">
      <c r="E19" s="27"/>
      <c r="G19" s="27"/>
    </row>
    <row r="20" spans="2:7" x14ac:dyDescent="0.25">
      <c r="E20" s="27"/>
    </row>
    <row r="26" spans="2:7" x14ac:dyDescent="0.25">
      <c r="F26" s="17"/>
    </row>
  </sheetData>
  <mergeCells count="1">
    <mergeCell ref="A2:G2"/>
  </mergeCells>
  <pageMargins left="1.55" right="0.70866141732283472" top="0.74803149606299213" bottom="0.74803149606299213" header="0.31496062992125984" footer="0.31496062992125984"/>
  <pageSetup paperSize="9" orientation="landscape" horizontalDpi="4294967293" verticalDpi="4294967293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26"/>
  <sheetViews>
    <sheetView workbookViewId="0">
      <selection activeCell="I1" sqref="I1:I1048576"/>
    </sheetView>
  </sheetViews>
  <sheetFormatPr defaultRowHeight="12.5" x14ac:dyDescent="0.25"/>
  <cols>
    <col min="1" max="1" width="3.7265625" customWidth="1"/>
    <col min="2" max="2" width="35.7265625" customWidth="1"/>
    <col min="3" max="3" width="17.7265625" customWidth="1"/>
    <col min="4" max="4" width="12.81640625" customWidth="1"/>
    <col min="5" max="8" width="17.7265625" customWidth="1"/>
  </cols>
  <sheetData>
    <row r="1" spans="1:8" ht="13" x14ac:dyDescent="0.3">
      <c r="A1" s="52" t="s">
        <v>80</v>
      </c>
      <c r="B1" s="52"/>
      <c r="H1" s="96" t="s">
        <v>79</v>
      </c>
    </row>
    <row r="2" spans="1:8" ht="20.149999999999999" customHeight="1" x14ac:dyDescent="0.4">
      <c r="A2" s="112" t="s">
        <v>74</v>
      </c>
      <c r="B2" s="112"/>
      <c r="C2" s="112"/>
      <c r="D2" s="112"/>
      <c r="E2" s="112"/>
      <c r="F2" s="112"/>
      <c r="G2" s="112"/>
      <c r="H2" s="112"/>
    </row>
    <row r="3" spans="1:8" ht="20.149999999999999" customHeight="1" x14ac:dyDescent="0.35">
      <c r="A3" s="110" t="s">
        <v>92</v>
      </c>
      <c r="B3" s="110"/>
      <c r="C3" s="110"/>
      <c r="D3" s="110"/>
      <c r="E3" s="110"/>
      <c r="F3" s="110"/>
      <c r="G3" s="110"/>
      <c r="H3" s="110"/>
    </row>
    <row r="4" spans="1:8" s="50" customFormat="1" ht="25" customHeight="1" x14ac:dyDescent="0.25">
      <c r="B4" s="111" t="s">
        <v>77</v>
      </c>
      <c r="C4" s="111"/>
      <c r="D4" s="111"/>
      <c r="E4" s="111"/>
      <c r="F4" s="111"/>
      <c r="G4" s="111"/>
      <c r="H4" s="111"/>
    </row>
    <row r="5" spans="1:8" ht="40.5" customHeight="1" x14ac:dyDescent="0.25">
      <c r="A5" s="56" t="s">
        <v>37</v>
      </c>
      <c r="B5" s="57" t="s">
        <v>75</v>
      </c>
      <c r="C5" s="95" t="s">
        <v>1</v>
      </c>
      <c r="D5" s="95" t="s">
        <v>2</v>
      </c>
      <c r="E5" s="90" t="s">
        <v>78</v>
      </c>
      <c r="F5" s="95" t="s">
        <v>3</v>
      </c>
      <c r="G5" s="90" t="s">
        <v>54</v>
      </c>
      <c r="H5" s="90" t="s">
        <v>39</v>
      </c>
    </row>
    <row r="6" spans="1:8" x14ac:dyDescent="0.25">
      <c r="A6" s="59"/>
      <c r="B6" s="59">
        <v>1</v>
      </c>
      <c r="C6" s="59">
        <v>2</v>
      </c>
      <c r="D6" s="60">
        <v>3</v>
      </c>
      <c r="E6" s="59">
        <v>4</v>
      </c>
      <c r="F6" s="60">
        <v>5</v>
      </c>
      <c r="G6" s="59">
        <v>6</v>
      </c>
      <c r="H6" s="60">
        <v>7</v>
      </c>
    </row>
    <row r="7" spans="1:8" ht="27" customHeight="1" x14ac:dyDescent="0.25">
      <c r="A7" s="51" t="s">
        <v>8</v>
      </c>
      <c r="B7" s="55" t="s">
        <v>49</v>
      </c>
      <c r="C7" s="78">
        <f>'1.DZ BW-6'!C5+'1.DZ BW-6'!C6+'2.DZ BW-5'!C5+'2.DZ BW-5'!C6+'3.Szp. Nr I BW-6'!C5+'3.Szp. Nr I BW-6'!C6+'4.GRAŻYNA BW-5'!C5+'4.GRAŻYNA BW-5'!C6+'5.KOTŁOWNIA BW-5'!C5+'5.KOTŁOWNIA BW-5'!C6+'6.MARKIEWICZ BW-5'!C5+'6.MARKIEWICZ BW-5'!C6+'7.ZPZ BW-6'!C5+'8.MARKIEWICZ BW-3.6'!C5+'8.MARKIEWICZ BW-3.6'!C6+'9.BRISTOL BW-3.6'!C5+'10.GOŁEBNIK BW-3.6'!C5+'11.ZDROJOWA BW-3.12T'!C5</f>
        <v>8528853</v>
      </c>
      <c r="D7" s="91" t="s">
        <v>33</v>
      </c>
      <c r="E7" s="92">
        <f>'1.DZ BW-6'!E5+'1.DZ BW-6'!E6+'2.DZ BW-5'!E5+'2.DZ BW-5'!E6+'3.Szp. Nr I BW-6'!E5+'3.Szp. Nr I BW-6'!E6+'4.GRAŻYNA BW-5'!E5+'4.GRAŻYNA BW-5'!E6+'5.KOTŁOWNIA BW-5'!E5+'5.KOTŁOWNIA BW-5'!E6+'6.MARKIEWICZ BW-5'!E5+'6.MARKIEWICZ BW-5'!E6+'7.ZPZ BW-6'!E5+'8.MARKIEWICZ BW-3.6'!E5+'8.MARKIEWICZ BW-3.6'!E6+'9.BRISTOL BW-3.6'!E5+'10.GOŁEBNIK BW-3.6'!E5+'11.ZDROJOWA BW-3.12T'!E5</f>
        <v>0</v>
      </c>
      <c r="F7" s="58">
        <v>0.23</v>
      </c>
      <c r="G7" s="92">
        <f>'1.DZ BW-6'!G5+'1.DZ BW-6'!G6+'2.DZ BW-5'!G5+'2.DZ BW-5'!G6+'3.Szp. Nr I BW-6'!G5+'3.Szp. Nr I BW-6'!G6+'4.GRAŻYNA BW-5'!G5+'4.GRAŻYNA BW-5'!G6+'5.KOTŁOWNIA BW-5'!G5+'5.KOTŁOWNIA BW-5'!G6+'6.MARKIEWICZ BW-5'!G5+'6.MARKIEWICZ BW-5'!G6+'7.ZPZ BW-6'!G5+'8.MARKIEWICZ BW-3.6'!G5+'8.MARKIEWICZ BW-3.6'!G6+'9.BRISTOL BW-3.6'!G5+'10.GOŁEBNIK BW-3.6'!G5+'11.ZDROJOWA BW-3.12T'!G5</f>
        <v>0</v>
      </c>
      <c r="H7" s="92">
        <f>'1.DZ BW-6'!H5+'1.DZ BW-6'!H6+'2.DZ BW-5'!H5+'2.DZ BW-5'!H6+'3.Szp. Nr I BW-6'!H5+'3.Szp. Nr I BW-6'!H6+'4.GRAŻYNA BW-5'!H5+'4.GRAŻYNA BW-5'!H6+'5.KOTŁOWNIA BW-5'!H5+'5.KOTŁOWNIA BW-5'!H6+'6.MARKIEWICZ BW-5'!H5+'6.MARKIEWICZ BW-5'!H6+'7.ZPZ BW-6'!H5+'8.MARKIEWICZ BW-3.6'!H5+'8.MARKIEWICZ BW-3.6'!H6+'9.BRISTOL BW-3.6'!H5+'10.GOŁEBNIK BW-3.6'!H5+'11.ZDROJOWA BW-3.12T'!H5</f>
        <v>0</v>
      </c>
    </row>
    <row r="8" spans="1:8" ht="27" customHeight="1" x14ac:dyDescent="0.25">
      <c r="A8" s="51" t="s">
        <v>6</v>
      </c>
      <c r="B8" s="55" t="s">
        <v>46</v>
      </c>
      <c r="C8" s="78">
        <f>'1.DZ BW-6'!C7+'1.DZ BW-6'!C8+'2.DZ BW-5'!C7+'2.DZ BW-5'!C8+'3.Szp. Nr I BW-6'!C7+'3.Szp. Nr I BW-6'!C8+'4.GRAŻYNA BW-5'!C7+'4.GRAŻYNA BW-5'!C8+'5.KOTŁOWNIA BW-5'!C7+'5.KOTŁOWNIA BW-5'!C8+'6.MARKIEWICZ BW-5'!C7+'6.MARKIEWICZ BW-5'!C8+'7.ZPZ BW-6'!C6+'8.MARKIEWICZ BW-3.6'!C7+'8.MARKIEWICZ BW-3.6'!C8+'9.BRISTOL BW-3.6'!C6+'10.GOŁEBNIK BW-3.6'!C6+'11.ZDROJOWA BW-3.12T'!C6</f>
        <v>2558651</v>
      </c>
      <c r="D8" s="91" t="s">
        <v>33</v>
      </c>
      <c r="E8" s="92">
        <f>'1.DZ BW-6'!E7+'1.DZ BW-6'!E8+'2.DZ BW-5'!E7+'2.DZ BW-5'!E8+'3.Szp. Nr I BW-6'!E7+'3.Szp. Nr I BW-6'!E8+'4.GRAŻYNA BW-5'!E7+'4.GRAŻYNA BW-5'!E8+'5.KOTŁOWNIA BW-5'!E7+'5.KOTŁOWNIA BW-5'!E8+'6.MARKIEWICZ BW-5'!E7+'6.MARKIEWICZ BW-5'!E8+'7.ZPZ BW-6'!E6+'8.MARKIEWICZ BW-3.6'!E7+'8.MARKIEWICZ BW-3.6'!E8+'9.BRISTOL BW-3.6'!E6+'10.GOŁEBNIK BW-3.6'!E6+'11.ZDROJOWA BW-3.12T'!E6</f>
        <v>0</v>
      </c>
      <c r="F8" s="58">
        <v>0.23</v>
      </c>
      <c r="G8" s="92">
        <f>'1.DZ BW-6'!G7+'1.DZ BW-6'!G8+'2.DZ BW-5'!G7+'2.DZ BW-5'!G8+'3.Szp. Nr I BW-6'!G7+'3.Szp. Nr I BW-6'!G8+'4.GRAŻYNA BW-5'!G7+'4.GRAŻYNA BW-5'!G8+'5.KOTŁOWNIA BW-5'!G7+'5.KOTŁOWNIA BW-5'!G8+'6.MARKIEWICZ BW-5'!G7+'6.MARKIEWICZ BW-5'!G8+'7.ZPZ BW-6'!G6+'8.MARKIEWICZ BW-3.6'!G7+'8.MARKIEWICZ BW-3.6'!G8+'9.BRISTOL BW-3.6'!G6+'10.GOŁEBNIK BW-3.6'!G6+'11.ZDROJOWA BW-3.12T'!G6</f>
        <v>0</v>
      </c>
      <c r="H8" s="92">
        <f>'1.DZ BW-6'!H7+'1.DZ BW-6'!H8+'2.DZ BW-5'!H7+'2.DZ BW-5'!H8+'3.Szp. Nr I BW-6'!H7+'3.Szp. Nr I BW-6'!H8+'4.GRAŻYNA BW-5'!H7+'4.GRAŻYNA BW-5'!H8+'5.KOTŁOWNIA BW-5'!H7+'5.KOTŁOWNIA BW-5'!H8+'6.MARKIEWICZ BW-5'!H7+'6.MARKIEWICZ BW-5'!H8+'7.ZPZ BW-6'!H6+'8.MARKIEWICZ BW-3.6'!H7+'8.MARKIEWICZ BW-3.6'!H8+'9.BRISTOL BW-3.6'!H6+'10.GOŁEBNIK BW-3.6'!H6+'11.ZDROJOWA BW-3.12T'!H6</f>
        <v>0</v>
      </c>
    </row>
    <row r="9" spans="1:8" ht="27" customHeight="1" x14ac:dyDescent="0.25">
      <c r="A9" s="70" t="s">
        <v>7</v>
      </c>
      <c r="B9" s="71" t="s">
        <v>128</v>
      </c>
      <c r="C9" s="80">
        <f>C7+C8</f>
        <v>11087504</v>
      </c>
      <c r="D9" s="93" t="s">
        <v>33</v>
      </c>
      <c r="E9" s="94">
        <f>'1.DZ BW-6'!E9+'2.DZ BW-5'!E9+'3.Szp. Nr I BW-6'!E9+'4.GRAŻYNA BW-5'!E9+'5.KOTŁOWNIA BW-5'!E9+'6.MARKIEWICZ BW-5'!E9+'7.ZPZ BW-6'!E7+'8.MARKIEWICZ BW-3.6'!E9+'9.BRISTOL BW-3.6'!E7+'10.GOŁEBNIK BW-3.6'!E7+'11.ZDROJOWA BW-3.12T'!E7</f>
        <v>0</v>
      </c>
      <c r="F9" s="82">
        <v>0.23</v>
      </c>
      <c r="G9" s="94">
        <f>'1.DZ BW-6'!G9+'2.DZ BW-5'!G9+'3.Szp. Nr I BW-6'!G9+'4.GRAŻYNA BW-5'!G9+'5.KOTŁOWNIA BW-5'!G9+'6.MARKIEWICZ BW-5'!G9+'7.ZPZ BW-6'!G7+'8.MARKIEWICZ BW-3.6'!G9+'9.BRISTOL BW-3.6'!G7+'10.GOŁEBNIK BW-3.6'!G7+'11.ZDROJOWA BW-3.12T'!G7</f>
        <v>0</v>
      </c>
      <c r="H9" s="94">
        <f>'1.DZ BW-6'!H9+'2.DZ BW-5'!H9+'3.Szp. Nr I BW-6'!H9+'4.GRAŻYNA BW-5'!H9+'5.KOTŁOWNIA BW-5'!H9+'6.MARKIEWICZ BW-5'!H9+'7.ZPZ BW-6'!H7+'8.MARKIEWICZ BW-3.6'!H9+'9.BRISTOL BW-3.6'!H7+'10.GOŁEBNIK BW-3.6'!H7+'11.ZDROJOWA BW-3.12T'!H7</f>
        <v>0</v>
      </c>
    </row>
    <row r="10" spans="1:8" ht="27" customHeight="1" x14ac:dyDescent="0.25">
      <c r="A10" s="70" t="s">
        <v>9</v>
      </c>
      <c r="B10" s="71" t="s">
        <v>98</v>
      </c>
      <c r="C10" s="80">
        <v>12</v>
      </c>
      <c r="D10" s="93" t="s">
        <v>33</v>
      </c>
      <c r="E10" s="94">
        <f>'1.DZ BW-6'!E10+'2.DZ BW-5'!E10+'3.Szp. Nr I BW-6'!E10+'4.GRAŻYNA BW-5'!E10+'5.KOTŁOWNIA BW-5'!E10+'6.MARKIEWICZ BW-5'!E10+'7.ZPZ BW-6'!E8+'8.MARKIEWICZ BW-3.6'!E10+'9.BRISTOL BW-3.6'!E8+'10.GOŁEBNIK BW-3.6'!E8+'11.ZDROJOWA BW-3.12T'!E8</f>
        <v>0</v>
      </c>
      <c r="F10" s="82">
        <v>0.23</v>
      </c>
      <c r="G10" s="94">
        <f>'1.DZ BW-6'!G10+'2.DZ BW-5'!G10+'3.Szp. Nr I BW-6'!G10+'4.GRAŻYNA BW-5'!G10+'5.KOTŁOWNIA BW-5'!G10+'6.MARKIEWICZ BW-5'!G10+'7.ZPZ BW-6'!G8+'8.MARKIEWICZ BW-3.6'!G10+'9.BRISTOL BW-3.6'!G8+'10.GOŁEBNIK BW-3.6'!G8+'11.ZDROJOWA BW-3.12T'!G8</f>
        <v>0</v>
      </c>
      <c r="H10" s="94">
        <f>'1.DZ BW-6'!H10+'2.DZ BW-5'!H10+'3.Szp. Nr I BW-6'!H10+'4.GRAŻYNA BW-5'!H10+'5.KOTŁOWNIA BW-5'!H10+'6.MARKIEWICZ BW-5'!H10+'7.ZPZ BW-6'!H8+'8.MARKIEWICZ BW-3.6'!H10+'9.BRISTOL BW-3.6'!H8+'10.GOŁEBNIK BW-3.6'!H8+'11.ZDROJOWA BW-3.12T'!H8</f>
        <v>0</v>
      </c>
    </row>
    <row r="11" spans="1:8" ht="27" customHeight="1" x14ac:dyDescent="0.25">
      <c r="A11" s="51" t="s">
        <v>10</v>
      </c>
      <c r="B11" s="55" t="s">
        <v>50</v>
      </c>
      <c r="C11" s="79">
        <f>C7</f>
        <v>8528853</v>
      </c>
      <c r="D11" s="91" t="s">
        <v>33</v>
      </c>
      <c r="E11" s="92">
        <f>'1.DZ BW-6'!E11+'2.DZ BW-5'!E11+'3.Szp. Nr I BW-6'!E11+'4.GRAŻYNA BW-5'!E11+'5.KOTŁOWNIA BW-5'!E11+'6.MARKIEWICZ BW-5'!E11+'7.ZPZ BW-6'!E9+'8.MARKIEWICZ BW-3.6'!E11+'9.BRISTOL BW-3.6'!E9+'10.GOŁEBNIK BW-3.6'!E9+'11.ZDROJOWA BW-3.12T'!E9</f>
        <v>0</v>
      </c>
      <c r="F11" s="58">
        <v>0.23</v>
      </c>
      <c r="G11" s="92">
        <f>'1.DZ BW-6'!G11+'2.DZ BW-5'!G11+'3.Szp. Nr I BW-6'!G11+'4.GRAŻYNA BW-5'!G11+'5.KOTŁOWNIA BW-5'!G11+'6.MARKIEWICZ BW-5'!G11+'7.ZPZ BW-6'!G9+'8.MARKIEWICZ BW-3.6'!G11+'9.BRISTOL BW-3.6'!G9+'10.GOŁEBNIK BW-3.6'!G9+'11.ZDROJOWA BW-3.12T'!G9</f>
        <v>0</v>
      </c>
      <c r="H11" s="92">
        <f>'1.DZ BW-6'!H11+'2.DZ BW-5'!H11+'3.Szp. Nr I BW-6'!H11+'4.GRAŻYNA BW-5'!H11+'5.KOTŁOWNIA BW-5'!H11+'6.MARKIEWICZ BW-5'!H11+'7.ZPZ BW-6'!H9+'8.MARKIEWICZ BW-3.6'!H11+'9.BRISTOL BW-3.6'!H9+'10.GOŁEBNIK BW-3.6'!H9+'11.ZDROJOWA BW-3.12T'!H9</f>
        <v>0</v>
      </c>
    </row>
    <row r="12" spans="1:8" ht="27" customHeight="1" x14ac:dyDescent="0.25">
      <c r="A12" s="51" t="s">
        <v>11</v>
      </c>
      <c r="B12" s="55" t="s">
        <v>76</v>
      </c>
      <c r="C12" s="79">
        <f>C8</f>
        <v>2558651</v>
      </c>
      <c r="D12" s="91" t="s">
        <v>33</v>
      </c>
      <c r="E12" s="92">
        <f>'1.DZ BW-6'!E12+'2.DZ BW-5'!E12+'3.Szp. Nr I BW-6'!E12+'4.GRAŻYNA BW-5'!E12+'5.KOTŁOWNIA BW-5'!E12+'6.MARKIEWICZ BW-5'!E12+'7.ZPZ BW-6'!E10+'8.MARKIEWICZ BW-3.6'!E12+'9.BRISTOL BW-3.6'!E10+'10.GOŁEBNIK BW-3.6'!E10+'11.ZDROJOWA BW-3.12T'!E10</f>
        <v>0</v>
      </c>
      <c r="F12" s="58">
        <v>0.23</v>
      </c>
      <c r="G12" s="92">
        <f>'1.DZ BW-6'!G12+'2.DZ BW-5'!G12+'3.Szp. Nr I BW-6'!G12+'4.GRAŻYNA BW-5'!G12+'5.KOTŁOWNIA BW-5'!G12+'6.MARKIEWICZ BW-5'!G12+'7.ZPZ BW-6'!G10+'8.MARKIEWICZ BW-3.6'!G12+'9.BRISTOL BW-3.6'!G10+'10.GOŁEBNIK BW-3.6'!G10+'11.ZDROJOWA BW-3.12T'!G10</f>
        <v>0</v>
      </c>
      <c r="H12" s="92">
        <f>'1.DZ BW-6'!H12+'2.DZ BW-5'!H12+'3.Szp. Nr I BW-6'!H12+'4.GRAŻYNA BW-5'!H12+'5.KOTŁOWNIA BW-5'!H12+'6.MARKIEWICZ BW-5'!H12+'7.ZPZ BW-6'!H10+'8.MARKIEWICZ BW-3.6'!H12+'9.BRISTOL BW-3.6'!H10+'10.GOŁEBNIK BW-3.6'!H10+'11.ZDROJOWA BW-3.12T'!H10</f>
        <v>0</v>
      </c>
    </row>
    <row r="13" spans="1:8" ht="31.5" customHeight="1" x14ac:dyDescent="0.25">
      <c r="A13" s="70" t="s">
        <v>12</v>
      </c>
      <c r="B13" s="71" t="s">
        <v>129</v>
      </c>
      <c r="C13" s="80">
        <f>C11+C12</f>
        <v>11087504</v>
      </c>
      <c r="D13" s="93" t="s">
        <v>33</v>
      </c>
      <c r="E13" s="94">
        <f>'1.DZ BW-6'!E13+'2.DZ BW-5'!E13+'3.Szp. Nr I BW-6'!E13+'4.GRAŻYNA BW-5'!E13+'5.KOTŁOWNIA BW-5'!E13+'6.MARKIEWICZ BW-5'!E13+'7.ZPZ BW-6'!E11+'8.MARKIEWICZ BW-3.6'!E13+'9.BRISTOL BW-3.6'!E11+'10.GOŁEBNIK BW-3.6'!E11+'11.ZDROJOWA BW-3.12T'!E11</f>
        <v>0</v>
      </c>
      <c r="F13" s="82">
        <v>0.23</v>
      </c>
      <c r="G13" s="94">
        <f>'1.DZ BW-6'!G13+'2.DZ BW-5'!G13+'3.Szp. Nr I BW-6'!G13+'4.GRAŻYNA BW-5'!G13+'5.KOTŁOWNIA BW-5'!G13+'6.MARKIEWICZ BW-5'!G13+'7.ZPZ BW-6'!G11+'8.MARKIEWICZ BW-3.6'!G13+'9.BRISTOL BW-3.6'!G11+'10.GOŁEBNIK BW-3.6'!G11+'11.ZDROJOWA BW-3.12T'!G11</f>
        <v>0</v>
      </c>
      <c r="H13" s="94">
        <f>'1.DZ BW-6'!H13+'2.DZ BW-5'!H13+'3.Szp. Nr I BW-6'!H13+'4.GRAŻYNA BW-5'!H13+'5.KOTŁOWNIA BW-5'!H13+'6.MARKIEWICZ BW-5'!H13+'7.ZPZ BW-6'!H11+'8.MARKIEWICZ BW-3.6'!H13+'9.BRISTOL BW-3.6'!H11+'10.GOŁEBNIK BW-3.6'!H11+'11.ZDROJOWA BW-3.12T'!H11</f>
        <v>0</v>
      </c>
    </row>
    <row r="14" spans="1:8" ht="37.5" x14ac:dyDescent="0.25">
      <c r="A14" s="70" t="s">
        <v>13</v>
      </c>
      <c r="B14" s="71" t="s">
        <v>94</v>
      </c>
      <c r="C14" s="81">
        <f>'1.DZ BW-6'!C14+'2.DZ BW-5'!C14+'3.Szp. Nr I BW-6'!C14+'4.GRAŻYNA BW-5'!C14+'5.KOTŁOWNIA BW-5'!C14+'6.MARKIEWICZ BW-5'!C14+'7.ZPZ BW-6'!C12+'11.ZDROJOWA BW-3.12T'!C12</f>
        <v>38833092</v>
      </c>
      <c r="D14" s="93" t="s">
        <v>33</v>
      </c>
      <c r="E14" s="94">
        <f>'1.DZ BW-6'!E14+'2.DZ BW-5'!E14+'3.Szp. Nr I BW-6'!E14+'4.GRAŻYNA BW-5'!E14+'5.KOTŁOWNIA BW-5'!E14+'6.MARKIEWICZ BW-5'!E14+'7.ZPZ BW-6'!E12+'8.MARKIEWICZ BW-3.6'!E14+'9.BRISTOL BW-3.6'!E12+'10.GOŁEBNIK BW-3.6'!E12+'11.ZDROJOWA BW-3.12T'!E12</f>
        <v>0</v>
      </c>
      <c r="F14" s="82">
        <v>0.23</v>
      </c>
      <c r="G14" s="94">
        <f>'1.DZ BW-6'!G14+'2.DZ BW-5'!G14+'3.Szp. Nr I BW-6'!G14+'4.GRAŻYNA BW-5'!G14+'5.KOTŁOWNIA BW-5'!G14+'6.MARKIEWICZ BW-5'!G14+'7.ZPZ BW-6'!G12+'8.MARKIEWICZ BW-3.6'!G14+'9.BRISTOL BW-3.6'!G12+'10.GOŁEBNIK BW-3.6'!G12+'11.ZDROJOWA BW-3.12T'!G12</f>
        <v>0</v>
      </c>
      <c r="H14" s="94">
        <f>'1.DZ BW-6'!H14+'2.DZ BW-5'!H14+'3.Szp. Nr I BW-6'!H14+'4.GRAŻYNA BW-5'!H14+'5.KOTŁOWNIA BW-5'!H14+'6.MARKIEWICZ BW-5'!H14+'7.ZPZ BW-6'!H12+'8.MARKIEWICZ BW-3.6'!H14+'9.BRISTOL BW-3.6'!H12+'10.GOŁEBNIK BW-3.6'!H12+'11.ZDROJOWA BW-3.12T'!H12</f>
        <v>0</v>
      </c>
    </row>
    <row r="15" spans="1:8" ht="22.5" customHeight="1" x14ac:dyDescent="0.25">
      <c r="A15" s="39"/>
      <c r="B15" s="39"/>
      <c r="C15" s="86"/>
      <c r="D15" s="87" t="s">
        <v>40</v>
      </c>
      <c r="E15" s="88">
        <f>E9+E10+E13+E14</f>
        <v>0</v>
      </c>
      <c r="F15" s="89">
        <v>0.23</v>
      </c>
      <c r="G15" s="88">
        <f>G9+G10+G13+G14</f>
        <v>0</v>
      </c>
      <c r="H15" s="88">
        <f>H9+H10+H13+H14</f>
        <v>0</v>
      </c>
    </row>
    <row r="16" spans="1:8" ht="39" customHeight="1" x14ac:dyDescent="0.25">
      <c r="A16" s="38"/>
      <c r="B16" s="39"/>
      <c r="C16" s="68"/>
      <c r="D16" s="67" t="s">
        <v>41</v>
      </c>
      <c r="E16" s="64">
        <f>E7+E10+E11+E14</f>
        <v>0</v>
      </c>
      <c r="F16" s="58">
        <v>0.23</v>
      </c>
      <c r="G16" s="64">
        <f>G7+G10+G11+G14</f>
        <v>0</v>
      </c>
      <c r="H16" s="64">
        <f>H7+H10+H11+H14</f>
        <v>0</v>
      </c>
    </row>
    <row r="17" spans="2:8" ht="19.5" customHeight="1" x14ac:dyDescent="0.25">
      <c r="B17" s="54"/>
      <c r="C17" s="66"/>
      <c r="D17" s="67" t="s">
        <v>42</v>
      </c>
      <c r="E17" s="64">
        <f>E8+E12</f>
        <v>0</v>
      </c>
      <c r="F17" s="58">
        <v>0.23</v>
      </c>
      <c r="G17" s="64">
        <f>G8+G12</f>
        <v>0</v>
      </c>
      <c r="H17" s="64">
        <f>H8+H12</f>
        <v>0</v>
      </c>
    </row>
    <row r="18" spans="2:8" x14ac:dyDescent="0.25">
      <c r="B18" s="1"/>
    </row>
    <row r="19" spans="2:8" x14ac:dyDescent="0.25">
      <c r="E19" s="27"/>
      <c r="H19" s="27"/>
    </row>
    <row r="20" spans="2:8" x14ac:dyDescent="0.25">
      <c r="E20" s="27"/>
    </row>
    <row r="26" spans="2:8" x14ac:dyDescent="0.25">
      <c r="F26" s="17"/>
      <c r="G26" s="17"/>
    </row>
  </sheetData>
  <mergeCells count="3">
    <mergeCell ref="A3:H3"/>
    <mergeCell ref="B4:H4"/>
    <mergeCell ref="A2:H2"/>
  </mergeCells>
  <printOptions horizontalCentered="1"/>
  <pageMargins left="0" right="0" top="1.1811023622047245" bottom="0.78740157480314965" header="0.31496062992125984" footer="0.31496062992125984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6"/>
  <sheetViews>
    <sheetView topLeftCell="A4" workbookViewId="0">
      <selection activeCell="B2" sqref="B2:H2"/>
    </sheetView>
  </sheetViews>
  <sheetFormatPr defaultRowHeight="12.5" x14ac:dyDescent="0.25"/>
  <cols>
    <col min="1" max="1" width="3.7265625" customWidth="1"/>
    <col min="2" max="2" width="35.7265625" customWidth="1"/>
    <col min="3" max="5" width="17.7265625" customWidth="1"/>
    <col min="6" max="6" width="13.7265625" customWidth="1"/>
    <col min="7" max="8" width="17.7265625" customWidth="1"/>
    <col min="9" max="9" width="12.453125" hidden="1" customWidth="1"/>
  </cols>
  <sheetData>
    <row r="1" spans="1:9" ht="19.5" customHeight="1" x14ac:dyDescent="0.3">
      <c r="B1" s="83" t="s">
        <v>82</v>
      </c>
      <c r="I1" s="50"/>
    </row>
    <row r="2" spans="1:9" s="50" customFormat="1" ht="30" customHeight="1" x14ac:dyDescent="0.25">
      <c r="A2" s="53"/>
      <c r="B2" s="108" t="s">
        <v>57</v>
      </c>
      <c r="C2" s="108"/>
      <c r="D2" s="108"/>
      <c r="E2" s="108"/>
      <c r="F2" s="108"/>
      <c r="G2" s="108"/>
      <c r="H2" s="108"/>
    </row>
    <row r="3" spans="1:9" ht="25.5" customHeight="1" x14ac:dyDescent="0.25">
      <c r="A3" s="56" t="s">
        <v>37</v>
      </c>
      <c r="B3" s="90" t="s">
        <v>56</v>
      </c>
      <c r="C3" s="69" t="s">
        <v>43</v>
      </c>
      <c r="D3" s="69" t="s">
        <v>44</v>
      </c>
      <c r="E3" s="69" t="s">
        <v>38</v>
      </c>
      <c r="F3" s="69" t="s">
        <v>45</v>
      </c>
      <c r="G3" s="69" t="s">
        <v>54</v>
      </c>
      <c r="H3" s="69" t="s">
        <v>39</v>
      </c>
      <c r="I3" s="98" t="s">
        <v>105</v>
      </c>
    </row>
    <row r="4" spans="1:9" x14ac:dyDescent="0.25">
      <c r="A4" s="59"/>
      <c r="B4" s="59">
        <v>1</v>
      </c>
      <c r="C4" s="59">
        <v>2</v>
      </c>
      <c r="D4" s="60">
        <v>3</v>
      </c>
      <c r="E4" s="60" t="s">
        <v>95</v>
      </c>
      <c r="F4" s="60">
        <v>5</v>
      </c>
      <c r="G4" s="60" t="s">
        <v>96</v>
      </c>
      <c r="H4" s="59" t="s">
        <v>97</v>
      </c>
    </row>
    <row r="5" spans="1:9" ht="26.15" customHeight="1" x14ac:dyDescent="0.25">
      <c r="A5" s="51" t="s">
        <v>99</v>
      </c>
      <c r="B5" s="55" t="s">
        <v>101</v>
      </c>
      <c r="C5" s="78">
        <v>185000</v>
      </c>
      <c r="D5" s="61"/>
      <c r="E5" s="62">
        <f>ROUND(C5*D5,2)</f>
        <v>0</v>
      </c>
      <c r="F5" s="58">
        <v>0.23</v>
      </c>
      <c r="G5" s="62">
        <f>ROUND(E5*F5,2)</f>
        <v>0</v>
      </c>
      <c r="H5" s="65">
        <f>E5+G5</f>
        <v>0</v>
      </c>
      <c r="I5" s="99">
        <v>262188</v>
      </c>
    </row>
    <row r="6" spans="1:9" ht="26.15" customHeight="1" x14ac:dyDescent="0.25">
      <c r="A6" s="56" t="s">
        <v>100</v>
      </c>
      <c r="B6" s="57" t="s">
        <v>102</v>
      </c>
      <c r="C6" s="101">
        <v>77188</v>
      </c>
      <c r="D6" s="102"/>
      <c r="E6" s="103">
        <f>ROUND(C6*D6,2)</f>
        <v>0</v>
      </c>
      <c r="F6" s="104">
        <v>0.23</v>
      </c>
      <c r="G6" s="103">
        <f>ROUND(E6*F6,2)</f>
        <v>0</v>
      </c>
      <c r="H6" s="105">
        <f>E6+G6</f>
        <v>0</v>
      </c>
      <c r="I6" s="99">
        <v>78656</v>
      </c>
    </row>
    <row r="7" spans="1:9" ht="26.15" customHeight="1" x14ac:dyDescent="0.25">
      <c r="A7" s="51" t="s">
        <v>103</v>
      </c>
      <c r="B7" s="55" t="s">
        <v>106</v>
      </c>
      <c r="C7" s="79">
        <v>55500</v>
      </c>
      <c r="D7" s="63"/>
      <c r="E7" s="62">
        <f>ROUND(C7*D7,2)</f>
        <v>0</v>
      </c>
      <c r="F7" s="58">
        <v>0.23</v>
      </c>
      <c r="G7" s="62">
        <f t="shared" ref="G7:G8" si="0">ROUND(E7*F7,2)</f>
        <v>0</v>
      </c>
      <c r="H7" s="65">
        <f t="shared" ref="H7:H8" si="1">E7+G7</f>
        <v>0</v>
      </c>
      <c r="I7" s="100">
        <v>0.7056</v>
      </c>
    </row>
    <row r="8" spans="1:9" ht="26.15" customHeight="1" x14ac:dyDescent="0.25">
      <c r="A8" s="56" t="s">
        <v>104</v>
      </c>
      <c r="B8" s="57" t="s">
        <v>107</v>
      </c>
      <c r="C8" s="106">
        <v>23156</v>
      </c>
      <c r="D8" s="102"/>
      <c r="E8" s="103">
        <f>ROUND(C8*D8,2)</f>
        <v>0</v>
      </c>
      <c r="F8" s="104">
        <v>0.23</v>
      </c>
      <c r="G8" s="103">
        <f t="shared" si="0"/>
        <v>0</v>
      </c>
      <c r="H8" s="105">
        <f t="shared" si="1"/>
        <v>0</v>
      </c>
      <c r="I8" s="100">
        <v>0.2944</v>
      </c>
    </row>
    <row r="9" spans="1:9" ht="26.15" customHeight="1" x14ac:dyDescent="0.25">
      <c r="A9" s="70" t="s">
        <v>7</v>
      </c>
      <c r="B9" s="71" t="s">
        <v>112</v>
      </c>
      <c r="C9" s="80">
        <f>SUM(C5:C8)</f>
        <v>340844</v>
      </c>
      <c r="D9" s="72"/>
      <c r="E9" s="73">
        <f>SUM(E5:E8)</f>
        <v>0</v>
      </c>
      <c r="F9" s="74">
        <v>0.23</v>
      </c>
      <c r="G9" s="73">
        <f>SUM(G5:G8)</f>
        <v>0</v>
      </c>
      <c r="H9" s="73">
        <f>SUM(H5:H8)</f>
        <v>0</v>
      </c>
    </row>
    <row r="10" spans="1:9" ht="26.15" customHeight="1" x14ac:dyDescent="0.25">
      <c r="A10" s="70" t="s">
        <v>9</v>
      </c>
      <c r="B10" s="71" t="s">
        <v>98</v>
      </c>
      <c r="C10" s="80">
        <v>12</v>
      </c>
      <c r="D10" s="73"/>
      <c r="E10" s="73">
        <f t="shared" ref="E10:E14" si="2">ROUND(C10*D10,2)</f>
        <v>0</v>
      </c>
      <c r="F10" s="74">
        <v>0.23</v>
      </c>
      <c r="G10" s="73">
        <f t="shared" ref="G10:G14" si="3">ROUND(E10*F10,2)</f>
        <v>0</v>
      </c>
      <c r="H10" s="75">
        <f t="shared" ref="H10:H14" si="4">E10+G10</f>
        <v>0</v>
      </c>
    </row>
    <row r="11" spans="1:9" ht="26.15" customHeight="1" x14ac:dyDescent="0.25">
      <c r="A11" s="51" t="s">
        <v>10</v>
      </c>
      <c r="B11" s="55" t="s">
        <v>50</v>
      </c>
      <c r="C11" s="78">
        <f>C5+C6</f>
        <v>262188</v>
      </c>
      <c r="D11" s="84"/>
      <c r="E11" s="62">
        <f t="shared" si="2"/>
        <v>0</v>
      </c>
      <c r="F11" s="58">
        <v>0.23</v>
      </c>
      <c r="G11" s="62">
        <f t="shared" si="3"/>
        <v>0</v>
      </c>
      <c r="H11" s="65">
        <f t="shared" si="4"/>
        <v>0</v>
      </c>
    </row>
    <row r="12" spans="1:9" ht="26.15" customHeight="1" x14ac:dyDescent="0.25">
      <c r="A12" s="51" t="s">
        <v>11</v>
      </c>
      <c r="B12" s="55" t="s">
        <v>51</v>
      </c>
      <c r="C12" s="79">
        <f>C7+C8</f>
        <v>78656</v>
      </c>
      <c r="D12" s="63"/>
      <c r="E12" s="62">
        <f t="shared" si="2"/>
        <v>0</v>
      </c>
      <c r="F12" s="58">
        <v>0.23</v>
      </c>
      <c r="G12" s="62">
        <f>ROUND(E12*F12,2)</f>
        <v>0</v>
      </c>
      <c r="H12" s="65">
        <f t="shared" si="4"/>
        <v>0</v>
      </c>
    </row>
    <row r="13" spans="1:9" ht="26.15" customHeight="1" x14ac:dyDescent="0.25">
      <c r="A13" s="70" t="s">
        <v>12</v>
      </c>
      <c r="B13" s="71" t="s">
        <v>117</v>
      </c>
      <c r="C13" s="80">
        <f>C11+C12</f>
        <v>340844</v>
      </c>
      <c r="D13" s="72"/>
      <c r="E13" s="73">
        <f>SUM(E11:E12)</f>
        <v>0</v>
      </c>
      <c r="F13" s="74">
        <v>0.23</v>
      </c>
      <c r="G13" s="73">
        <f>SUM(G11:G12)</f>
        <v>0</v>
      </c>
      <c r="H13" s="75">
        <f>SUM(H11:H12)</f>
        <v>0</v>
      </c>
    </row>
    <row r="14" spans="1:9" ht="37.5" x14ac:dyDescent="0.25">
      <c r="A14" s="70" t="s">
        <v>13</v>
      </c>
      <c r="B14" s="71" t="s">
        <v>86</v>
      </c>
      <c r="C14" s="81">
        <f>300*24*365</f>
        <v>2628000</v>
      </c>
      <c r="D14" s="85"/>
      <c r="E14" s="73">
        <f t="shared" si="2"/>
        <v>0</v>
      </c>
      <c r="F14" s="74">
        <v>0.23</v>
      </c>
      <c r="G14" s="73">
        <f t="shared" si="3"/>
        <v>0</v>
      </c>
      <c r="H14" s="75">
        <f t="shared" si="4"/>
        <v>0</v>
      </c>
    </row>
    <row r="15" spans="1:9" ht="22.5" customHeight="1" x14ac:dyDescent="0.25">
      <c r="A15" s="76"/>
      <c r="B15" s="77"/>
      <c r="C15" s="86"/>
      <c r="D15" s="87" t="s">
        <v>40</v>
      </c>
      <c r="E15" s="88">
        <f>E9+E10+E13+E14</f>
        <v>0</v>
      </c>
      <c r="F15" s="89">
        <v>0.23</v>
      </c>
      <c r="G15" s="88">
        <f>G9+G10+G13+G14</f>
        <v>0</v>
      </c>
      <c r="H15" s="88">
        <f>H9+H10+H13+H14</f>
        <v>0</v>
      </c>
    </row>
    <row r="16" spans="1:9" ht="25" customHeight="1" x14ac:dyDescent="0.25">
      <c r="A16" s="38"/>
      <c r="B16" s="39"/>
      <c r="C16" s="68"/>
      <c r="D16" s="67" t="s">
        <v>41</v>
      </c>
      <c r="E16" s="64">
        <f>E5+E6+E10+E11+E14</f>
        <v>0</v>
      </c>
      <c r="F16" s="58">
        <v>0.23</v>
      </c>
      <c r="G16" s="64">
        <f>G5+G6+G10+G11+G14</f>
        <v>0</v>
      </c>
      <c r="H16" s="64">
        <f>H5+H6+H10+H11+H14</f>
        <v>0</v>
      </c>
    </row>
    <row r="17" spans="2:8" ht="25" customHeight="1" x14ac:dyDescent="0.25">
      <c r="C17" s="66"/>
      <c r="D17" s="67" t="s">
        <v>42</v>
      </c>
      <c r="E17" s="64">
        <f>E7+E8+E12</f>
        <v>0</v>
      </c>
      <c r="F17" s="58">
        <v>0.23</v>
      </c>
      <c r="G17" s="64">
        <f>G7+G8+G12</f>
        <v>0</v>
      </c>
      <c r="H17" s="64">
        <f>H7+H8+H12</f>
        <v>0</v>
      </c>
    </row>
    <row r="18" spans="2:8" x14ac:dyDescent="0.25">
      <c r="B18" s="1"/>
      <c r="D18" s="54"/>
      <c r="E18" s="54"/>
      <c r="F18" s="54"/>
      <c r="G18" s="54"/>
      <c r="H18" s="54"/>
    </row>
    <row r="19" spans="2:8" x14ac:dyDescent="0.25">
      <c r="E19" s="27"/>
      <c r="H19" s="27"/>
    </row>
    <row r="20" spans="2:8" x14ac:dyDescent="0.25">
      <c r="E20" s="27"/>
    </row>
    <row r="26" spans="2:8" x14ac:dyDescent="0.25">
      <c r="F26" s="17"/>
      <c r="G26" s="17"/>
    </row>
  </sheetData>
  <mergeCells count="1">
    <mergeCell ref="B2:H2"/>
  </mergeCells>
  <printOptions horizontalCentered="1"/>
  <pageMargins left="0" right="0" top="1.1811023622047245" bottom="0.78740157480314965" header="0.31496062992125984" footer="0.31496062992125984"/>
  <pageSetup paperSize="9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6"/>
  <sheetViews>
    <sheetView topLeftCell="A7" workbookViewId="0">
      <selection activeCell="B2" sqref="B2:H2"/>
    </sheetView>
  </sheetViews>
  <sheetFormatPr defaultRowHeight="12.5" x14ac:dyDescent="0.25"/>
  <cols>
    <col min="1" max="1" width="3.7265625" customWidth="1"/>
    <col min="2" max="2" width="35.7265625" customWidth="1"/>
    <col min="3" max="5" width="17.7265625" customWidth="1"/>
    <col min="6" max="6" width="13.7265625" customWidth="1"/>
    <col min="7" max="8" width="17.7265625" customWidth="1"/>
    <col min="9" max="9" width="12.453125" hidden="1" customWidth="1"/>
  </cols>
  <sheetData>
    <row r="1" spans="1:9" ht="19.5" customHeight="1" x14ac:dyDescent="0.3">
      <c r="B1" s="83" t="s">
        <v>83</v>
      </c>
      <c r="I1" s="50"/>
    </row>
    <row r="2" spans="1:9" s="50" customFormat="1" ht="30" customHeight="1" x14ac:dyDescent="0.25">
      <c r="A2" s="53"/>
      <c r="B2" s="108" t="s">
        <v>59</v>
      </c>
      <c r="C2" s="108"/>
      <c r="D2" s="108"/>
      <c r="E2" s="108"/>
      <c r="F2" s="108"/>
      <c r="G2" s="108"/>
      <c r="H2" s="108"/>
    </row>
    <row r="3" spans="1:9" ht="25.5" customHeight="1" x14ac:dyDescent="0.25">
      <c r="A3" s="56" t="s">
        <v>37</v>
      </c>
      <c r="B3" s="90" t="s">
        <v>58</v>
      </c>
      <c r="C3" s="69" t="s">
        <v>43</v>
      </c>
      <c r="D3" s="69" t="s">
        <v>44</v>
      </c>
      <c r="E3" s="69" t="s">
        <v>38</v>
      </c>
      <c r="F3" s="69" t="s">
        <v>45</v>
      </c>
      <c r="G3" s="69" t="s">
        <v>54</v>
      </c>
      <c r="H3" s="69" t="s">
        <v>39</v>
      </c>
      <c r="I3" s="98" t="s">
        <v>105</v>
      </c>
    </row>
    <row r="4" spans="1:9" x14ac:dyDescent="0.25">
      <c r="A4" s="59"/>
      <c r="B4" s="59">
        <v>1</v>
      </c>
      <c r="C4" s="59">
        <v>2</v>
      </c>
      <c r="D4" s="60">
        <v>3</v>
      </c>
      <c r="E4" s="60" t="s">
        <v>95</v>
      </c>
      <c r="F4" s="60">
        <v>5</v>
      </c>
      <c r="G4" s="60" t="s">
        <v>96</v>
      </c>
      <c r="H4" s="59" t="s">
        <v>97</v>
      </c>
    </row>
    <row r="5" spans="1:9" ht="26.15" customHeight="1" x14ac:dyDescent="0.25">
      <c r="A5" s="51" t="s">
        <v>99</v>
      </c>
      <c r="B5" s="55" t="s">
        <v>108</v>
      </c>
      <c r="C5" s="78">
        <v>1601422</v>
      </c>
      <c r="D5" s="61"/>
      <c r="E5" s="62">
        <f>ROUND(C5*D5,2)</f>
        <v>0</v>
      </c>
      <c r="F5" s="58">
        <v>0.23</v>
      </c>
      <c r="G5" s="62">
        <f>ROUND(E5*F5,2)</f>
        <v>0</v>
      </c>
      <c r="H5" s="65">
        <f>E5+G5</f>
        <v>0</v>
      </c>
      <c r="I5" s="99">
        <v>1835020</v>
      </c>
    </row>
    <row r="6" spans="1:9" ht="26.15" customHeight="1" x14ac:dyDescent="0.25">
      <c r="A6" s="56" t="s">
        <v>100</v>
      </c>
      <c r="B6" s="57" t="s">
        <v>110</v>
      </c>
      <c r="C6" s="101">
        <v>233598</v>
      </c>
      <c r="D6" s="102"/>
      <c r="E6" s="103">
        <f>ROUND(C6*D6,2)</f>
        <v>0</v>
      </c>
      <c r="F6" s="104">
        <v>0.23</v>
      </c>
      <c r="G6" s="103">
        <f>ROUND(E6*F6,2)</f>
        <v>0</v>
      </c>
      <c r="H6" s="105">
        <f>E6+G6</f>
        <v>0</v>
      </c>
      <c r="I6" s="99">
        <v>550506</v>
      </c>
    </row>
    <row r="7" spans="1:9" ht="26.15" customHeight="1" x14ac:dyDescent="0.25">
      <c r="A7" s="51" t="s">
        <v>103</v>
      </c>
      <c r="B7" s="55" t="s">
        <v>109</v>
      </c>
      <c r="C7" s="79">
        <v>480427</v>
      </c>
      <c r="D7" s="63"/>
      <c r="E7" s="62">
        <f>ROUND(C7*D7,2)</f>
        <v>0</v>
      </c>
      <c r="F7" s="58">
        <v>0.23</v>
      </c>
      <c r="G7" s="62">
        <f t="shared" ref="G7:G11" si="0">ROUND(E7*F7,2)</f>
        <v>0</v>
      </c>
      <c r="H7" s="65">
        <f t="shared" ref="H7:H12" si="1">E7+G7</f>
        <v>0</v>
      </c>
      <c r="I7" s="100">
        <v>0.87270000000000003</v>
      </c>
    </row>
    <row r="8" spans="1:9" ht="26.15" customHeight="1" x14ac:dyDescent="0.25">
      <c r="A8" s="56" t="s">
        <v>104</v>
      </c>
      <c r="B8" s="57" t="s">
        <v>111</v>
      </c>
      <c r="C8" s="106">
        <v>70079</v>
      </c>
      <c r="D8" s="102"/>
      <c r="E8" s="103">
        <f>ROUND(C8*D8,2)</f>
        <v>0</v>
      </c>
      <c r="F8" s="104">
        <v>0.23</v>
      </c>
      <c r="G8" s="103">
        <f t="shared" si="0"/>
        <v>0</v>
      </c>
      <c r="H8" s="105">
        <f t="shared" si="1"/>
        <v>0</v>
      </c>
      <c r="I8" s="100">
        <v>0.1273</v>
      </c>
    </row>
    <row r="9" spans="1:9" ht="26.15" customHeight="1" x14ac:dyDescent="0.25">
      <c r="A9" s="70" t="s">
        <v>7</v>
      </c>
      <c r="B9" s="71" t="s">
        <v>112</v>
      </c>
      <c r="C9" s="80">
        <f>SUM(C5:C8)</f>
        <v>2385526</v>
      </c>
      <c r="D9" s="72"/>
      <c r="E9" s="73">
        <f>SUM(E5:E8)</f>
        <v>0</v>
      </c>
      <c r="F9" s="74">
        <v>0.23</v>
      </c>
      <c r="G9" s="73">
        <f>SUM(G5:G8)</f>
        <v>0</v>
      </c>
      <c r="H9" s="73">
        <f>SUM(H5:H8)</f>
        <v>0</v>
      </c>
    </row>
    <row r="10" spans="1:9" ht="26.15" customHeight="1" x14ac:dyDescent="0.25">
      <c r="A10" s="70" t="s">
        <v>9</v>
      </c>
      <c r="B10" s="71" t="s">
        <v>98</v>
      </c>
      <c r="C10" s="80">
        <v>12</v>
      </c>
      <c r="D10" s="73"/>
      <c r="E10" s="73">
        <f>ROUND(C10*D10,2)</f>
        <v>0</v>
      </c>
      <c r="F10" s="74">
        <v>0.23</v>
      </c>
      <c r="G10" s="73">
        <f>ROUND(E10*F10,2)</f>
        <v>0</v>
      </c>
      <c r="H10" s="75">
        <f>E10+G10</f>
        <v>0</v>
      </c>
    </row>
    <row r="11" spans="1:9" ht="26.15" customHeight="1" x14ac:dyDescent="0.25">
      <c r="A11" s="51" t="s">
        <v>10</v>
      </c>
      <c r="B11" s="55" t="s">
        <v>50</v>
      </c>
      <c r="C11" s="78">
        <f>C5+C6</f>
        <v>1835020</v>
      </c>
      <c r="D11" s="84"/>
      <c r="E11" s="62">
        <f t="shared" ref="E11:E12" si="2">ROUND(C11*D11,2)</f>
        <v>0</v>
      </c>
      <c r="F11" s="58">
        <v>0.23</v>
      </c>
      <c r="G11" s="62">
        <f t="shared" si="0"/>
        <v>0</v>
      </c>
      <c r="H11" s="65">
        <f t="shared" si="1"/>
        <v>0</v>
      </c>
    </row>
    <row r="12" spans="1:9" ht="26.15" customHeight="1" x14ac:dyDescent="0.25">
      <c r="A12" s="51" t="s">
        <v>11</v>
      </c>
      <c r="B12" s="55" t="s">
        <v>51</v>
      </c>
      <c r="C12" s="79">
        <f>C7+C8</f>
        <v>550506</v>
      </c>
      <c r="D12" s="63"/>
      <c r="E12" s="62">
        <f t="shared" si="2"/>
        <v>0</v>
      </c>
      <c r="F12" s="58">
        <v>0.23</v>
      </c>
      <c r="G12" s="62">
        <f>ROUND(E12*F12,2)</f>
        <v>0</v>
      </c>
      <c r="H12" s="65">
        <f t="shared" si="1"/>
        <v>0</v>
      </c>
    </row>
    <row r="13" spans="1:9" ht="26.15" customHeight="1" x14ac:dyDescent="0.25">
      <c r="A13" s="70" t="s">
        <v>12</v>
      </c>
      <c r="B13" s="71" t="s">
        <v>117</v>
      </c>
      <c r="C13" s="80">
        <f>C11+C12</f>
        <v>2385526</v>
      </c>
      <c r="D13" s="72"/>
      <c r="E13" s="73">
        <f>SUM(E11:E12)</f>
        <v>0</v>
      </c>
      <c r="F13" s="74">
        <v>0.23</v>
      </c>
      <c r="G13" s="73">
        <f>SUM(G11:G12)</f>
        <v>0</v>
      </c>
      <c r="H13" s="75">
        <f>SUM(H11:H12)</f>
        <v>0</v>
      </c>
    </row>
    <row r="14" spans="1:9" ht="37.5" x14ac:dyDescent="0.25">
      <c r="A14" s="70" t="s">
        <v>13</v>
      </c>
      <c r="B14" s="71" t="s">
        <v>86</v>
      </c>
      <c r="C14" s="81">
        <f>722*24*365</f>
        <v>6324720</v>
      </c>
      <c r="D14" s="85"/>
      <c r="E14" s="73">
        <f t="shared" ref="E14" si="3">ROUND(C14*D14,2)</f>
        <v>0</v>
      </c>
      <c r="F14" s="74">
        <v>0.23</v>
      </c>
      <c r="G14" s="73">
        <f t="shared" ref="G14" si="4">ROUND(E14*F14,2)</f>
        <v>0</v>
      </c>
      <c r="H14" s="75">
        <f t="shared" ref="H14" si="5">E14+G14</f>
        <v>0</v>
      </c>
    </row>
    <row r="15" spans="1:9" ht="22.5" customHeight="1" x14ac:dyDescent="0.25">
      <c r="A15" s="76"/>
      <c r="B15" s="77"/>
      <c r="C15" s="86"/>
      <c r="D15" s="87" t="s">
        <v>40</v>
      </c>
      <c r="E15" s="88">
        <f>E9+E10+E13+E14</f>
        <v>0</v>
      </c>
      <c r="F15" s="89">
        <v>0.23</v>
      </c>
      <c r="G15" s="88">
        <f>G9+G10+G13+G14</f>
        <v>0</v>
      </c>
      <c r="H15" s="88">
        <f>H9+H10+H13+H14</f>
        <v>0</v>
      </c>
    </row>
    <row r="16" spans="1:9" ht="25" customHeight="1" x14ac:dyDescent="0.25">
      <c r="A16" s="38"/>
      <c r="B16" s="39"/>
      <c r="C16" s="68"/>
      <c r="D16" s="67" t="s">
        <v>41</v>
      </c>
      <c r="E16" s="64">
        <f>E5+E6+E10+E11+E14</f>
        <v>0</v>
      </c>
      <c r="F16" s="58">
        <v>0.23</v>
      </c>
      <c r="G16" s="64">
        <f>G5+G6+G10+G11+G14</f>
        <v>0</v>
      </c>
      <c r="H16" s="64">
        <f>H5+H6+H10+H11+H14</f>
        <v>0</v>
      </c>
    </row>
    <row r="17" spans="2:8" ht="25" customHeight="1" x14ac:dyDescent="0.25">
      <c r="C17" s="66"/>
      <c r="D17" s="67" t="s">
        <v>42</v>
      </c>
      <c r="E17" s="64">
        <f>E7+E8+E12</f>
        <v>0</v>
      </c>
      <c r="F17" s="58">
        <v>0.23</v>
      </c>
      <c r="G17" s="64">
        <f>G7+G8+G12</f>
        <v>0</v>
      </c>
      <c r="H17" s="64">
        <f>H7+H8+H12</f>
        <v>0</v>
      </c>
    </row>
    <row r="18" spans="2:8" x14ac:dyDescent="0.25">
      <c r="B18" s="1"/>
      <c r="D18" s="54"/>
      <c r="E18" s="54"/>
      <c r="F18" s="54"/>
      <c r="G18" s="54"/>
      <c r="H18" s="54"/>
    </row>
    <row r="19" spans="2:8" x14ac:dyDescent="0.25">
      <c r="E19" s="27"/>
      <c r="H19" s="27"/>
    </row>
    <row r="20" spans="2:8" x14ac:dyDescent="0.25">
      <c r="E20" s="27"/>
    </row>
    <row r="26" spans="2:8" x14ac:dyDescent="0.25">
      <c r="F26" s="17"/>
      <c r="G26" s="17"/>
    </row>
  </sheetData>
  <mergeCells count="1">
    <mergeCell ref="B2:H2"/>
  </mergeCells>
  <phoneticPr fontId="10" type="noConversion"/>
  <printOptions horizontalCentered="1"/>
  <pageMargins left="0" right="0" top="1.1811023622047245" bottom="0.78740157480314965" header="0.31496062992125984" footer="0.31496062992125984"/>
  <pageSetup paperSize="9"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26"/>
  <sheetViews>
    <sheetView topLeftCell="A4" workbookViewId="0">
      <selection activeCell="B2" sqref="B2:H2"/>
    </sheetView>
  </sheetViews>
  <sheetFormatPr defaultRowHeight="12.5" x14ac:dyDescent="0.25"/>
  <cols>
    <col min="1" max="1" width="3.7265625" customWidth="1"/>
    <col min="2" max="2" width="35.7265625" customWidth="1"/>
    <col min="3" max="5" width="17.7265625" customWidth="1"/>
    <col min="6" max="6" width="13.7265625" customWidth="1"/>
    <col min="7" max="8" width="17.7265625" customWidth="1"/>
    <col min="9" max="9" width="12.453125" hidden="1" customWidth="1"/>
  </cols>
  <sheetData>
    <row r="1" spans="1:9" ht="19.5" customHeight="1" x14ac:dyDescent="0.3">
      <c r="B1" s="83" t="s">
        <v>84</v>
      </c>
      <c r="I1" s="50"/>
    </row>
    <row r="2" spans="1:9" s="50" customFormat="1" ht="30" customHeight="1" x14ac:dyDescent="0.25">
      <c r="A2" s="53"/>
      <c r="B2" s="108" t="s">
        <v>63</v>
      </c>
      <c r="C2" s="108"/>
      <c r="D2" s="108"/>
      <c r="E2" s="108"/>
      <c r="F2" s="108"/>
      <c r="G2" s="108"/>
      <c r="H2" s="108"/>
    </row>
    <row r="3" spans="1:9" ht="25.5" customHeight="1" x14ac:dyDescent="0.25">
      <c r="A3" s="56" t="s">
        <v>37</v>
      </c>
      <c r="B3" s="90" t="s">
        <v>60</v>
      </c>
      <c r="C3" s="69" t="s">
        <v>43</v>
      </c>
      <c r="D3" s="69" t="s">
        <v>44</v>
      </c>
      <c r="E3" s="69" t="s">
        <v>38</v>
      </c>
      <c r="F3" s="69" t="s">
        <v>45</v>
      </c>
      <c r="G3" s="69" t="s">
        <v>54</v>
      </c>
      <c r="H3" s="69" t="s">
        <v>39</v>
      </c>
      <c r="I3" s="98" t="s">
        <v>105</v>
      </c>
    </row>
    <row r="4" spans="1:9" x14ac:dyDescent="0.25">
      <c r="A4" s="59"/>
      <c r="B4" s="59">
        <v>1</v>
      </c>
      <c r="C4" s="59">
        <v>2</v>
      </c>
      <c r="D4" s="60">
        <v>3</v>
      </c>
      <c r="E4" s="60" t="s">
        <v>95</v>
      </c>
      <c r="F4" s="60">
        <v>5</v>
      </c>
      <c r="G4" s="60" t="s">
        <v>96</v>
      </c>
      <c r="H4" s="59" t="s">
        <v>97</v>
      </c>
    </row>
    <row r="5" spans="1:9" ht="26.15" customHeight="1" x14ac:dyDescent="0.25">
      <c r="A5" s="51" t="s">
        <v>99</v>
      </c>
      <c r="B5" s="55" t="s">
        <v>113</v>
      </c>
      <c r="C5" s="78">
        <v>734614</v>
      </c>
      <c r="D5" s="61"/>
      <c r="E5" s="62">
        <f>ROUND(C5*D5,2)</f>
        <v>0</v>
      </c>
      <c r="F5" s="58">
        <v>0.23</v>
      </c>
      <c r="G5" s="62">
        <f>ROUND(E5*F5,2)</f>
        <v>0</v>
      </c>
      <c r="H5" s="65">
        <f>E5+G5</f>
        <v>0</v>
      </c>
      <c r="I5" s="99">
        <v>888932</v>
      </c>
    </row>
    <row r="6" spans="1:9" ht="26.15" customHeight="1" x14ac:dyDescent="0.25">
      <c r="A6" s="56" t="s">
        <v>100</v>
      </c>
      <c r="B6" s="57" t="s">
        <v>114</v>
      </c>
      <c r="C6" s="101">
        <v>154318</v>
      </c>
      <c r="D6" s="102"/>
      <c r="E6" s="103">
        <f>ROUND(C6*D6,2)</f>
        <v>0</v>
      </c>
      <c r="F6" s="104">
        <v>0.23</v>
      </c>
      <c r="G6" s="103">
        <f>ROUND(E6*F6,2)</f>
        <v>0</v>
      </c>
      <c r="H6" s="105">
        <f>E6+G6</f>
        <v>0</v>
      </c>
      <c r="I6" s="99">
        <v>266679</v>
      </c>
    </row>
    <row r="7" spans="1:9" ht="26.15" customHeight="1" x14ac:dyDescent="0.25">
      <c r="A7" s="51" t="s">
        <v>103</v>
      </c>
      <c r="B7" s="55" t="s">
        <v>115</v>
      </c>
      <c r="C7" s="79">
        <v>220384</v>
      </c>
      <c r="D7" s="63"/>
      <c r="E7" s="62">
        <f>ROUND(C7*D7,2)</f>
        <v>0</v>
      </c>
      <c r="F7" s="58">
        <v>0.23</v>
      </c>
      <c r="G7" s="62">
        <f t="shared" ref="G7:G8" si="0">ROUND(E7*F7,2)</f>
        <v>0</v>
      </c>
      <c r="H7" s="65">
        <f t="shared" ref="H7:H8" si="1">E7+G7</f>
        <v>0</v>
      </c>
      <c r="I7" s="100">
        <v>0.82640000000000002</v>
      </c>
    </row>
    <row r="8" spans="1:9" ht="26.15" customHeight="1" x14ac:dyDescent="0.25">
      <c r="A8" s="56" t="s">
        <v>104</v>
      </c>
      <c r="B8" s="57" t="s">
        <v>116</v>
      </c>
      <c r="C8" s="106">
        <v>46295</v>
      </c>
      <c r="D8" s="102"/>
      <c r="E8" s="103">
        <f>ROUND(C8*D8,2)</f>
        <v>0</v>
      </c>
      <c r="F8" s="104">
        <v>0.23</v>
      </c>
      <c r="G8" s="103">
        <f t="shared" si="0"/>
        <v>0</v>
      </c>
      <c r="H8" s="105">
        <f t="shared" si="1"/>
        <v>0</v>
      </c>
      <c r="I8" s="100">
        <v>0.1736</v>
      </c>
    </row>
    <row r="9" spans="1:9" ht="26.15" customHeight="1" x14ac:dyDescent="0.25">
      <c r="A9" s="70" t="s">
        <v>7</v>
      </c>
      <c r="B9" s="71" t="s">
        <v>112</v>
      </c>
      <c r="C9" s="80">
        <f>SUM(C5:C8)</f>
        <v>1155611</v>
      </c>
      <c r="D9" s="72"/>
      <c r="E9" s="73">
        <f>SUM(E5:E8)</f>
        <v>0</v>
      </c>
      <c r="F9" s="74">
        <v>0.23</v>
      </c>
      <c r="G9" s="73">
        <f>SUM(G5:G8)</f>
        <v>0</v>
      </c>
      <c r="H9" s="73">
        <f>SUM(H5:H8)</f>
        <v>0</v>
      </c>
    </row>
    <row r="10" spans="1:9" ht="26.15" customHeight="1" x14ac:dyDescent="0.25">
      <c r="A10" s="70" t="s">
        <v>9</v>
      </c>
      <c r="B10" s="71" t="s">
        <v>98</v>
      </c>
      <c r="C10" s="80">
        <v>12</v>
      </c>
      <c r="D10" s="73"/>
      <c r="E10" s="73">
        <f>ROUND(C10*D10,2)</f>
        <v>0</v>
      </c>
      <c r="F10" s="74">
        <v>0.23</v>
      </c>
      <c r="G10" s="73">
        <f>ROUND(E10*F10,2)</f>
        <v>0</v>
      </c>
      <c r="H10" s="75">
        <f>E10+G10</f>
        <v>0</v>
      </c>
    </row>
    <row r="11" spans="1:9" ht="26.15" customHeight="1" x14ac:dyDescent="0.25">
      <c r="A11" s="51" t="s">
        <v>10</v>
      </c>
      <c r="B11" s="55" t="s">
        <v>50</v>
      </c>
      <c r="C11" s="78">
        <f>C5+C6</f>
        <v>888932</v>
      </c>
      <c r="D11" s="84"/>
      <c r="E11" s="62">
        <f t="shared" ref="E11:E14" si="2">ROUND(C11*D11,2)</f>
        <v>0</v>
      </c>
      <c r="F11" s="58">
        <v>0.23</v>
      </c>
      <c r="G11" s="62">
        <f t="shared" ref="G11:G14" si="3">ROUND(E11*F11,2)</f>
        <v>0</v>
      </c>
      <c r="H11" s="65">
        <f t="shared" ref="H11:H14" si="4">E11+G11</f>
        <v>0</v>
      </c>
    </row>
    <row r="12" spans="1:9" ht="26.15" customHeight="1" x14ac:dyDescent="0.25">
      <c r="A12" s="51" t="s">
        <v>11</v>
      </c>
      <c r="B12" s="55" t="s">
        <v>51</v>
      </c>
      <c r="C12" s="79">
        <f>C7+C8</f>
        <v>266679</v>
      </c>
      <c r="D12" s="63"/>
      <c r="E12" s="62">
        <f t="shared" si="2"/>
        <v>0</v>
      </c>
      <c r="F12" s="58">
        <v>0.23</v>
      </c>
      <c r="G12" s="62">
        <f>ROUND(E12*F12,2)</f>
        <v>0</v>
      </c>
      <c r="H12" s="65">
        <f t="shared" si="4"/>
        <v>0</v>
      </c>
    </row>
    <row r="13" spans="1:9" ht="26.15" customHeight="1" x14ac:dyDescent="0.25">
      <c r="A13" s="70" t="s">
        <v>12</v>
      </c>
      <c r="B13" s="71" t="s">
        <v>117</v>
      </c>
      <c r="C13" s="80">
        <f>C11+C12</f>
        <v>1155611</v>
      </c>
      <c r="D13" s="72"/>
      <c r="E13" s="73">
        <f>SUM(E11:E12)</f>
        <v>0</v>
      </c>
      <c r="F13" s="74">
        <v>0.23</v>
      </c>
      <c r="G13" s="73">
        <f>SUM(G11:G12)</f>
        <v>0</v>
      </c>
      <c r="H13" s="75">
        <f>SUM(H11:H12)</f>
        <v>0</v>
      </c>
    </row>
    <row r="14" spans="1:9" ht="37.5" x14ac:dyDescent="0.25">
      <c r="A14" s="70" t="s">
        <v>13</v>
      </c>
      <c r="B14" s="71" t="s">
        <v>86</v>
      </c>
      <c r="C14" s="81">
        <f>444*24*365</f>
        <v>3889440</v>
      </c>
      <c r="D14" s="85"/>
      <c r="E14" s="73">
        <f t="shared" si="2"/>
        <v>0</v>
      </c>
      <c r="F14" s="74">
        <v>0.23</v>
      </c>
      <c r="G14" s="73">
        <f t="shared" si="3"/>
        <v>0</v>
      </c>
      <c r="H14" s="75">
        <f t="shared" si="4"/>
        <v>0</v>
      </c>
    </row>
    <row r="15" spans="1:9" ht="22.5" customHeight="1" x14ac:dyDescent="0.25">
      <c r="A15" s="76"/>
      <c r="B15" s="77"/>
      <c r="C15" s="86"/>
      <c r="D15" s="87" t="s">
        <v>40</v>
      </c>
      <c r="E15" s="88">
        <f>E9+E10+E13+E14</f>
        <v>0</v>
      </c>
      <c r="F15" s="89">
        <v>0.23</v>
      </c>
      <c r="G15" s="88">
        <f>G9+G10+G13+G14</f>
        <v>0</v>
      </c>
      <c r="H15" s="88">
        <f>H9+H10+H13+H14</f>
        <v>0</v>
      </c>
    </row>
    <row r="16" spans="1:9" ht="25" customHeight="1" x14ac:dyDescent="0.25">
      <c r="A16" s="38"/>
      <c r="B16" s="39"/>
      <c r="C16" s="68"/>
      <c r="D16" s="67" t="s">
        <v>41</v>
      </c>
      <c r="E16" s="64">
        <f>E5+E6+E10+E11+E14</f>
        <v>0</v>
      </c>
      <c r="F16" s="58">
        <v>0.23</v>
      </c>
      <c r="G16" s="64">
        <f>G5+G6+G10+G11+G14</f>
        <v>0</v>
      </c>
      <c r="H16" s="64">
        <f>H5+H6+H10+H11+H14</f>
        <v>0</v>
      </c>
    </row>
    <row r="17" spans="2:8" ht="25" customHeight="1" x14ac:dyDescent="0.25">
      <c r="C17" s="66"/>
      <c r="D17" s="67" t="s">
        <v>42</v>
      </c>
      <c r="E17" s="64">
        <f>E7+E8+E12</f>
        <v>0</v>
      </c>
      <c r="F17" s="58">
        <v>0.23</v>
      </c>
      <c r="G17" s="64">
        <f>G7+G8+G12</f>
        <v>0</v>
      </c>
      <c r="H17" s="64">
        <f>H7+H8+H12</f>
        <v>0</v>
      </c>
    </row>
    <row r="18" spans="2:8" x14ac:dyDescent="0.25">
      <c r="B18" s="1"/>
      <c r="D18" s="54"/>
      <c r="E18" s="54"/>
      <c r="F18" s="54"/>
      <c r="G18" s="54"/>
      <c r="H18" s="54"/>
    </row>
    <row r="19" spans="2:8" x14ac:dyDescent="0.25">
      <c r="E19" s="27"/>
      <c r="H19" s="27"/>
    </row>
    <row r="20" spans="2:8" x14ac:dyDescent="0.25">
      <c r="E20" s="27"/>
    </row>
    <row r="26" spans="2:8" x14ac:dyDescent="0.25">
      <c r="F26" s="17"/>
      <c r="G26" s="17"/>
    </row>
  </sheetData>
  <mergeCells count="1">
    <mergeCell ref="B2:H2"/>
  </mergeCells>
  <printOptions horizontalCentered="1"/>
  <pageMargins left="0" right="0" top="1.1811023622047245" bottom="0.78740157480314965" header="0.31496062992125984" footer="0.31496062992125984"/>
  <pageSetup paperSize="9" scale="9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26"/>
  <sheetViews>
    <sheetView topLeftCell="A6" workbookViewId="0">
      <selection activeCell="B2" sqref="B2:H2"/>
    </sheetView>
  </sheetViews>
  <sheetFormatPr defaultRowHeight="12.5" x14ac:dyDescent="0.25"/>
  <cols>
    <col min="1" max="1" width="3.7265625" customWidth="1"/>
    <col min="2" max="2" width="35.7265625" customWidth="1"/>
    <col min="3" max="5" width="17.7265625" customWidth="1"/>
    <col min="6" max="6" width="13.7265625" customWidth="1"/>
    <col min="7" max="8" width="17.7265625" customWidth="1"/>
    <col min="9" max="9" width="12.453125" hidden="1" customWidth="1"/>
  </cols>
  <sheetData>
    <row r="1" spans="1:9" ht="19.5" customHeight="1" x14ac:dyDescent="0.3">
      <c r="B1" s="83" t="s">
        <v>85</v>
      </c>
      <c r="I1" s="50"/>
    </row>
    <row r="2" spans="1:9" s="50" customFormat="1" ht="30" customHeight="1" x14ac:dyDescent="0.25">
      <c r="A2" s="53"/>
      <c r="B2" s="108" t="s">
        <v>61</v>
      </c>
      <c r="C2" s="108"/>
      <c r="D2" s="108"/>
      <c r="E2" s="108"/>
      <c r="F2" s="108"/>
      <c r="G2" s="108"/>
      <c r="H2" s="108"/>
    </row>
    <row r="3" spans="1:9" ht="25.5" customHeight="1" x14ac:dyDescent="0.25">
      <c r="A3" s="56" t="s">
        <v>37</v>
      </c>
      <c r="B3" s="90" t="s">
        <v>62</v>
      </c>
      <c r="C3" s="69" t="s">
        <v>43</v>
      </c>
      <c r="D3" s="69" t="s">
        <v>44</v>
      </c>
      <c r="E3" s="69" t="s">
        <v>38</v>
      </c>
      <c r="F3" s="69" t="s">
        <v>45</v>
      </c>
      <c r="G3" s="69" t="s">
        <v>54</v>
      </c>
      <c r="H3" s="69" t="s">
        <v>39</v>
      </c>
      <c r="I3" s="98" t="s">
        <v>105</v>
      </c>
    </row>
    <row r="4" spans="1:9" x14ac:dyDescent="0.25">
      <c r="A4" s="59"/>
      <c r="B4" s="59">
        <v>1</v>
      </c>
      <c r="C4" s="59">
        <v>2</v>
      </c>
      <c r="D4" s="60">
        <v>3</v>
      </c>
      <c r="E4" s="60" t="s">
        <v>95</v>
      </c>
      <c r="F4" s="60">
        <v>5</v>
      </c>
      <c r="G4" s="60" t="s">
        <v>96</v>
      </c>
      <c r="H4" s="59" t="s">
        <v>97</v>
      </c>
    </row>
    <row r="5" spans="1:9" ht="26.15" customHeight="1" x14ac:dyDescent="0.25">
      <c r="A5" s="51" t="s">
        <v>99</v>
      </c>
      <c r="B5" s="55" t="s">
        <v>118</v>
      </c>
      <c r="C5" s="78">
        <v>473785</v>
      </c>
      <c r="D5" s="61"/>
      <c r="E5" s="62">
        <f>ROUND(C5*D5,2)</f>
        <v>0</v>
      </c>
      <c r="F5" s="58">
        <v>0.23</v>
      </c>
      <c r="G5" s="62">
        <f>ROUND(E5*F5,2)</f>
        <v>0</v>
      </c>
      <c r="H5" s="65">
        <f>E5+G5</f>
        <v>0</v>
      </c>
      <c r="I5" s="99">
        <v>540665</v>
      </c>
    </row>
    <row r="6" spans="1:9" ht="26.15" customHeight="1" x14ac:dyDescent="0.25">
      <c r="A6" s="56" t="s">
        <v>100</v>
      </c>
      <c r="B6" s="57" t="s">
        <v>119</v>
      </c>
      <c r="C6" s="101">
        <v>66880</v>
      </c>
      <c r="D6" s="102"/>
      <c r="E6" s="103">
        <f>ROUND(C6*D6,2)</f>
        <v>0</v>
      </c>
      <c r="F6" s="104">
        <v>0.23</v>
      </c>
      <c r="G6" s="103">
        <f>ROUND(E6*F6,2)</f>
        <v>0</v>
      </c>
      <c r="H6" s="105">
        <f>E6+G6</f>
        <v>0</v>
      </c>
      <c r="I6" s="99">
        <v>162199</v>
      </c>
    </row>
    <row r="7" spans="1:9" ht="26.15" customHeight="1" x14ac:dyDescent="0.25">
      <c r="A7" s="51" t="s">
        <v>103</v>
      </c>
      <c r="B7" s="55" t="s">
        <v>120</v>
      </c>
      <c r="C7" s="79">
        <v>142135</v>
      </c>
      <c r="D7" s="63"/>
      <c r="E7" s="62">
        <f>ROUND(C7*D7,2)</f>
        <v>0</v>
      </c>
      <c r="F7" s="58">
        <v>0.23</v>
      </c>
      <c r="G7" s="62">
        <f t="shared" ref="G7:G8" si="0">ROUND(E7*F7,2)</f>
        <v>0</v>
      </c>
      <c r="H7" s="65">
        <f t="shared" ref="H7:H8" si="1">E7+G7</f>
        <v>0</v>
      </c>
      <c r="I7" s="100">
        <v>0.87629999999999997</v>
      </c>
    </row>
    <row r="8" spans="1:9" ht="26.15" customHeight="1" x14ac:dyDescent="0.25">
      <c r="A8" s="56" t="s">
        <v>104</v>
      </c>
      <c r="B8" s="57" t="s">
        <v>121</v>
      </c>
      <c r="C8" s="106">
        <v>20064</v>
      </c>
      <c r="D8" s="102"/>
      <c r="E8" s="103">
        <f>ROUND(C8*D8,2)</f>
        <v>0</v>
      </c>
      <c r="F8" s="104">
        <v>0.23</v>
      </c>
      <c r="G8" s="103">
        <f t="shared" si="0"/>
        <v>0</v>
      </c>
      <c r="H8" s="105">
        <f t="shared" si="1"/>
        <v>0</v>
      </c>
      <c r="I8" s="100">
        <v>0.1237</v>
      </c>
    </row>
    <row r="9" spans="1:9" ht="26.15" customHeight="1" x14ac:dyDescent="0.25">
      <c r="A9" s="70" t="s">
        <v>7</v>
      </c>
      <c r="B9" s="71" t="s">
        <v>112</v>
      </c>
      <c r="C9" s="80">
        <f>SUM(C5:C8)</f>
        <v>702864</v>
      </c>
      <c r="D9" s="72"/>
      <c r="E9" s="73">
        <f>SUM(E5:E8)</f>
        <v>0</v>
      </c>
      <c r="F9" s="74">
        <v>0.23</v>
      </c>
      <c r="G9" s="73">
        <f>SUM(G5:G8)</f>
        <v>0</v>
      </c>
      <c r="H9" s="73">
        <f>SUM(H5:H8)</f>
        <v>0</v>
      </c>
    </row>
    <row r="10" spans="1:9" ht="26.15" customHeight="1" x14ac:dyDescent="0.25">
      <c r="A10" s="70" t="s">
        <v>9</v>
      </c>
      <c r="B10" s="71" t="s">
        <v>98</v>
      </c>
      <c r="C10" s="80">
        <v>12</v>
      </c>
      <c r="D10" s="73"/>
      <c r="E10" s="73">
        <f t="shared" ref="E10:E14" si="2">ROUND(C10*D10,2)</f>
        <v>0</v>
      </c>
      <c r="F10" s="74">
        <v>0.23</v>
      </c>
      <c r="G10" s="73">
        <f t="shared" ref="G10:G14" si="3">ROUND(E10*F10,2)</f>
        <v>0</v>
      </c>
      <c r="H10" s="75">
        <f t="shared" ref="H10:H14" si="4">E10+G10</f>
        <v>0</v>
      </c>
    </row>
    <row r="11" spans="1:9" ht="26.15" customHeight="1" x14ac:dyDescent="0.25">
      <c r="A11" s="51" t="s">
        <v>10</v>
      </c>
      <c r="B11" s="55" t="s">
        <v>50</v>
      </c>
      <c r="C11" s="78">
        <f>C5+C6</f>
        <v>540665</v>
      </c>
      <c r="D11" s="84"/>
      <c r="E11" s="62">
        <f t="shared" si="2"/>
        <v>0</v>
      </c>
      <c r="F11" s="58">
        <v>0.23</v>
      </c>
      <c r="G11" s="62">
        <f t="shared" si="3"/>
        <v>0</v>
      </c>
      <c r="H11" s="65">
        <f t="shared" si="4"/>
        <v>0</v>
      </c>
    </row>
    <row r="12" spans="1:9" ht="26.15" customHeight="1" x14ac:dyDescent="0.25">
      <c r="A12" s="51" t="s">
        <v>11</v>
      </c>
      <c r="B12" s="55" t="s">
        <v>51</v>
      </c>
      <c r="C12" s="79">
        <f>C7+C8</f>
        <v>162199</v>
      </c>
      <c r="D12" s="63"/>
      <c r="E12" s="62">
        <f t="shared" si="2"/>
        <v>0</v>
      </c>
      <c r="F12" s="58">
        <v>0.23</v>
      </c>
      <c r="G12" s="62">
        <f>ROUND(E12*F12,2)</f>
        <v>0</v>
      </c>
      <c r="H12" s="65">
        <f t="shared" si="4"/>
        <v>0</v>
      </c>
    </row>
    <row r="13" spans="1:9" ht="26.15" customHeight="1" x14ac:dyDescent="0.25">
      <c r="A13" s="70" t="s">
        <v>12</v>
      </c>
      <c r="B13" s="71" t="s">
        <v>117</v>
      </c>
      <c r="C13" s="80">
        <f>C11+C12</f>
        <v>702864</v>
      </c>
      <c r="D13" s="72"/>
      <c r="E13" s="73">
        <f>SUM(E11:E12)</f>
        <v>0</v>
      </c>
      <c r="F13" s="74">
        <v>0.23</v>
      </c>
      <c r="G13" s="73">
        <f>SUM(G11:G12)</f>
        <v>0</v>
      </c>
      <c r="H13" s="75">
        <f>SUM(H11:H12)</f>
        <v>0</v>
      </c>
    </row>
    <row r="14" spans="1:9" ht="37.5" x14ac:dyDescent="0.25">
      <c r="A14" s="70" t="s">
        <v>13</v>
      </c>
      <c r="B14" s="71" t="s">
        <v>86</v>
      </c>
      <c r="C14" s="81">
        <f>400*24*365</f>
        <v>3504000</v>
      </c>
      <c r="D14" s="85"/>
      <c r="E14" s="73">
        <f t="shared" si="2"/>
        <v>0</v>
      </c>
      <c r="F14" s="74">
        <v>0.23</v>
      </c>
      <c r="G14" s="73">
        <f t="shared" si="3"/>
        <v>0</v>
      </c>
      <c r="H14" s="75">
        <f t="shared" si="4"/>
        <v>0</v>
      </c>
    </row>
    <row r="15" spans="1:9" ht="22.5" customHeight="1" x14ac:dyDescent="0.25">
      <c r="A15" s="76"/>
      <c r="B15" s="77"/>
      <c r="C15" s="86"/>
      <c r="D15" s="87" t="s">
        <v>40</v>
      </c>
      <c r="E15" s="88">
        <f>E9+E10+E13+E14</f>
        <v>0</v>
      </c>
      <c r="F15" s="89">
        <v>0.23</v>
      </c>
      <c r="G15" s="88">
        <f>G9+G10+G13+G14</f>
        <v>0</v>
      </c>
      <c r="H15" s="88">
        <f>H9+H10+H13+H14</f>
        <v>0</v>
      </c>
    </row>
    <row r="16" spans="1:9" ht="25" customHeight="1" x14ac:dyDescent="0.25">
      <c r="A16" s="38"/>
      <c r="B16" s="39"/>
      <c r="C16" s="68"/>
      <c r="D16" s="67" t="s">
        <v>41</v>
      </c>
      <c r="E16" s="64">
        <f>E5+E6+E10+E11+E14</f>
        <v>0</v>
      </c>
      <c r="F16" s="58">
        <v>0.23</v>
      </c>
      <c r="G16" s="64">
        <f>G5+G6+G10+G11+G14</f>
        <v>0</v>
      </c>
      <c r="H16" s="64">
        <f>H5+H6+H10+H11+H14</f>
        <v>0</v>
      </c>
    </row>
    <row r="17" spans="2:8" ht="25" customHeight="1" x14ac:dyDescent="0.25">
      <c r="C17" s="66"/>
      <c r="D17" s="67" t="s">
        <v>42</v>
      </c>
      <c r="E17" s="64">
        <f>E7+E8+E12</f>
        <v>0</v>
      </c>
      <c r="F17" s="58">
        <v>0.23</v>
      </c>
      <c r="G17" s="64">
        <f>G7+G8+G12</f>
        <v>0</v>
      </c>
      <c r="H17" s="64">
        <f>H7+H8+H12</f>
        <v>0</v>
      </c>
    </row>
    <row r="18" spans="2:8" x14ac:dyDescent="0.25">
      <c r="B18" s="1"/>
      <c r="D18" s="54"/>
      <c r="E18" s="54"/>
      <c r="F18" s="54"/>
      <c r="G18" s="54"/>
      <c r="H18" s="54"/>
    </row>
    <row r="19" spans="2:8" x14ac:dyDescent="0.25">
      <c r="E19" s="27"/>
      <c r="H19" s="27"/>
    </row>
    <row r="20" spans="2:8" x14ac:dyDescent="0.25">
      <c r="E20" s="27"/>
    </row>
    <row r="26" spans="2:8" x14ac:dyDescent="0.25">
      <c r="F26" s="17"/>
      <c r="G26" s="17"/>
    </row>
  </sheetData>
  <mergeCells count="1">
    <mergeCell ref="B2:H2"/>
  </mergeCells>
  <printOptions horizontalCentered="1"/>
  <pageMargins left="0" right="0" top="1.1811023622047245" bottom="0.78740157480314965" header="0.31496062992125984" footer="0.31496062992125984"/>
  <pageSetup paperSize="9" scale="9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26"/>
  <sheetViews>
    <sheetView topLeftCell="A9" workbookViewId="0">
      <selection activeCell="B2" sqref="B2:H2"/>
    </sheetView>
  </sheetViews>
  <sheetFormatPr defaultRowHeight="12.5" x14ac:dyDescent="0.25"/>
  <cols>
    <col min="1" max="1" width="3.7265625" customWidth="1"/>
    <col min="2" max="2" width="35.7265625" customWidth="1"/>
    <col min="3" max="5" width="17.7265625" customWidth="1"/>
    <col min="6" max="6" width="13.7265625" customWidth="1"/>
    <col min="7" max="8" width="17.7265625" customWidth="1"/>
    <col min="9" max="9" width="12.453125" hidden="1" customWidth="1"/>
  </cols>
  <sheetData>
    <row r="1" spans="1:9" ht="19.5" customHeight="1" x14ac:dyDescent="0.3">
      <c r="B1" s="83" t="s">
        <v>87</v>
      </c>
      <c r="I1" s="50"/>
    </row>
    <row r="2" spans="1:9" s="50" customFormat="1" ht="30" customHeight="1" x14ac:dyDescent="0.25">
      <c r="A2" s="53"/>
      <c r="B2" s="108" t="s">
        <v>64</v>
      </c>
      <c r="C2" s="108"/>
      <c r="D2" s="108"/>
      <c r="E2" s="108"/>
      <c r="F2" s="108"/>
      <c r="G2" s="108"/>
      <c r="H2" s="108"/>
    </row>
    <row r="3" spans="1:9" ht="25.5" customHeight="1" x14ac:dyDescent="0.25">
      <c r="A3" s="56" t="s">
        <v>37</v>
      </c>
      <c r="B3" s="57" t="s">
        <v>65</v>
      </c>
      <c r="C3" s="69" t="s">
        <v>43</v>
      </c>
      <c r="D3" s="69" t="s">
        <v>44</v>
      </c>
      <c r="E3" s="69" t="s">
        <v>38</v>
      </c>
      <c r="F3" s="69" t="s">
        <v>45</v>
      </c>
      <c r="G3" s="69" t="s">
        <v>54</v>
      </c>
      <c r="H3" s="69" t="s">
        <v>39</v>
      </c>
      <c r="I3" s="98" t="s">
        <v>105</v>
      </c>
    </row>
    <row r="4" spans="1:9" x14ac:dyDescent="0.25">
      <c r="A4" s="59"/>
      <c r="B4" s="59">
        <v>1</v>
      </c>
      <c r="C4" s="59">
        <v>2</v>
      </c>
      <c r="D4" s="60">
        <v>3</v>
      </c>
      <c r="E4" s="60" t="s">
        <v>95</v>
      </c>
      <c r="F4" s="60">
        <v>5</v>
      </c>
      <c r="G4" s="60" t="s">
        <v>96</v>
      </c>
      <c r="H4" s="59" t="s">
        <v>97</v>
      </c>
    </row>
    <row r="5" spans="1:9" ht="26.15" customHeight="1" x14ac:dyDescent="0.25">
      <c r="A5" s="51" t="s">
        <v>99</v>
      </c>
      <c r="B5" s="55" t="s">
        <v>122</v>
      </c>
      <c r="C5" s="78">
        <v>779758</v>
      </c>
      <c r="D5" s="61"/>
      <c r="E5" s="62">
        <f>ROUND(C5*D5,2)</f>
        <v>0</v>
      </c>
      <c r="F5" s="58">
        <v>0.23</v>
      </c>
      <c r="G5" s="62">
        <f>ROUND(E5*F5,2)</f>
        <v>0</v>
      </c>
      <c r="H5" s="65">
        <f>E5+G5</f>
        <v>0</v>
      </c>
      <c r="I5" s="99">
        <v>908915</v>
      </c>
    </row>
    <row r="6" spans="1:9" ht="26.15" customHeight="1" x14ac:dyDescent="0.25">
      <c r="A6" s="56" t="s">
        <v>100</v>
      </c>
      <c r="B6" s="57" t="s">
        <v>124</v>
      </c>
      <c r="C6" s="101">
        <v>129157</v>
      </c>
      <c r="D6" s="102"/>
      <c r="E6" s="103">
        <f>ROUND(C6*D6,2)</f>
        <v>0</v>
      </c>
      <c r="F6" s="104">
        <v>0.23</v>
      </c>
      <c r="G6" s="103">
        <f>ROUND(E6*F6,2)</f>
        <v>0</v>
      </c>
      <c r="H6" s="105">
        <f>E6+G6</f>
        <v>0</v>
      </c>
      <c r="I6" s="99">
        <v>272674</v>
      </c>
    </row>
    <row r="7" spans="1:9" ht="26.15" customHeight="1" x14ac:dyDescent="0.25">
      <c r="A7" s="51" t="s">
        <v>103</v>
      </c>
      <c r="B7" s="55" t="s">
        <v>123</v>
      </c>
      <c r="C7" s="79">
        <v>233927</v>
      </c>
      <c r="D7" s="63"/>
      <c r="E7" s="62">
        <f>ROUND(C7*D7,2)</f>
        <v>0</v>
      </c>
      <c r="F7" s="58">
        <v>0.23</v>
      </c>
      <c r="G7" s="62">
        <f t="shared" ref="G7:G8" si="0">ROUND(E7*F7,2)</f>
        <v>0</v>
      </c>
      <c r="H7" s="65">
        <f t="shared" ref="H7:H8" si="1">E7+G7</f>
        <v>0</v>
      </c>
      <c r="I7" s="100">
        <v>0.8579</v>
      </c>
    </row>
    <row r="8" spans="1:9" ht="26.15" customHeight="1" x14ac:dyDescent="0.25">
      <c r="A8" s="56" t="s">
        <v>104</v>
      </c>
      <c r="B8" s="57" t="s">
        <v>125</v>
      </c>
      <c r="C8" s="106">
        <v>38747</v>
      </c>
      <c r="D8" s="102"/>
      <c r="E8" s="103">
        <f>ROUND(C8*D8,2)</f>
        <v>0</v>
      </c>
      <c r="F8" s="104">
        <v>0.23</v>
      </c>
      <c r="G8" s="103">
        <f t="shared" si="0"/>
        <v>0</v>
      </c>
      <c r="H8" s="105">
        <f t="shared" si="1"/>
        <v>0</v>
      </c>
      <c r="I8" s="100">
        <v>0.1421</v>
      </c>
    </row>
    <row r="9" spans="1:9" ht="26.15" customHeight="1" x14ac:dyDescent="0.25">
      <c r="A9" s="70" t="s">
        <v>7</v>
      </c>
      <c r="B9" s="71" t="s">
        <v>112</v>
      </c>
      <c r="C9" s="80">
        <f>SUM(C5:C8)</f>
        <v>1181589</v>
      </c>
      <c r="D9" s="72"/>
      <c r="E9" s="73">
        <f>SUM(E5:E8)</f>
        <v>0</v>
      </c>
      <c r="F9" s="74">
        <v>0.23</v>
      </c>
      <c r="G9" s="73">
        <f t="shared" ref="G9" si="2">SUM(G5:G8)</f>
        <v>0</v>
      </c>
      <c r="H9" s="73">
        <f>SUM(H5:H8)</f>
        <v>0</v>
      </c>
    </row>
    <row r="10" spans="1:9" ht="26.15" customHeight="1" x14ac:dyDescent="0.25">
      <c r="A10" s="70" t="s">
        <v>9</v>
      </c>
      <c r="B10" s="71" t="s">
        <v>98</v>
      </c>
      <c r="C10" s="80">
        <v>12</v>
      </c>
      <c r="D10" s="73"/>
      <c r="E10" s="73">
        <f t="shared" ref="E10:E14" si="3">ROUND(C10*D10,2)</f>
        <v>0</v>
      </c>
      <c r="F10" s="74">
        <v>0.23</v>
      </c>
      <c r="G10" s="73">
        <f t="shared" ref="G10:G14" si="4">ROUND(E10*F10,2)</f>
        <v>0</v>
      </c>
      <c r="H10" s="75">
        <f t="shared" ref="H10:H14" si="5">E10+G10</f>
        <v>0</v>
      </c>
    </row>
    <row r="11" spans="1:9" ht="26.15" customHeight="1" x14ac:dyDescent="0.25">
      <c r="A11" s="51" t="s">
        <v>10</v>
      </c>
      <c r="B11" s="55" t="s">
        <v>50</v>
      </c>
      <c r="C11" s="78">
        <f>C5+C6</f>
        <v>908915</v>
      </c>
      <c r="D11" s="84"/>
      <c r="E11" s="62">
        <f t="shared" si="3"/>
        <v>0</v>
      </c>
      <c r="F11" s="58">
        <v>0.23</v>
      </c>
      <c r="G11" s="62">
        <f t="shared" si="4"/>
        <v>0</v>
      </c>
      <c r="H11" s="65">
        <f t="shared" si="5"/>
        <v>0</v>
      </c>
    </row>
    <row r="12" spans="1:9" ht="26.15" customHeight="1" x14ac:dyDescent="0.25">
      <c r="A12" s="51" t="s">
        <v>11</v>
      </c>
      <c r="B12" s="55" t="s">
        <v>51</v>
      </c>
      <c r="C12" s="79">
        <f>C7+C8</f>
        <v>272674</v>
      </c>
      <c r="D12" s="63"/>
      <c r="E12" s="62">
        <f t="shared" si="3"/>
        <v>0</v>
      </c>
      <c r="F12" s="58">
        <v>0.23</v>
      </c>
      <c r="G12" s="62">
        <f>ROUND(E12*F12,2)</f>
        <v>0</v>
      </c>
      <c r="H12" s="65">
        <f t="shared" si="5"/>
        <v>0</v>
      </c>
    </row>
    <row r="13" spans="1:9" ht="26.15" customHeight="1" x14ac:dyDescent="0.25">
      <c r="A13" s="70" t="s">
        <v>12</v>
      </c>
      <c r="B13" s="71" t="s">
        <v>117</v>
      </c>
      <c r="C13" s="80">
        <f>C11+C12</f>
        <v>1181589</v>
      </c>
      <c r="D13" s="72"/>
      <c r="E13" s="73">
        <f>SUM(E11:E12)</f>
        <v>0</v>
      </c>
      <c r="F13" s="74">
        <v>0.23</v>
      </c>
      <c r="G13" s="73">
        <f>SUM(G11:G12)</f>
        <v>0</v>
      </c>
      <c r="H13" s="75">
        <f>SUM(H11:H12)</f>
        <v>0</v>
      </c>
    </row>
    <row r="14" spans="1:9" ht="37.5" x14ac:dyDescent="0.25">
      <c r="A14" s="70" t="s">
        <v>13</v>
      </c>
      <c r="B14" s="71" t="s">
        <v>86</v>
      </c>
      <c r="C14" s="81">
        <f>400*24*365</f>
        <v>3504000</v>
      </c>
      <c r="D14" s="85"/>
      <c r="E14" s="73">
        <f t="shared" si="3"/>
        <v>0</v>
      </c>
      <c r="F14" s="74">
        <v>0.23</v>
      </c>
      <c r="G14" s="73">
        <f t="shared" si="4"/>
        <v>0</v>
      </c>
      <c r="H14" s="75">
        <f t="shared" si="5"/>
        <v>0</v>
      </c>
    </row>
    <row r="15" spans="1:9" ht="22.5" customHeight="1" x14ac:dyDescent="0.25">
      <c r="A15" s="76"/>
      <c r="B15" s="77"/>
      <c r="C15" s="86"/>
      <c r="D15" s="87" t="s">
        <v>40</v>
      </c>
      <c r="E15" s="88">
        <f>E9+E10+E13+E14</f>
        <v>0</v>
      </c>
      <c r="F15" s="89">
        <v>0.23</v>
      </c>
      <c r="G15" s="88">
        <f>G9+G10+G13+G14</f>
        <v>0</v>
      </c>
      <c r="H15" s="88">
        <f>H9+H10+H13+H14</f>
        <v>0</v>
      </c>
    </row>
    <row r="16" spans="1:9" ht="25" customHeight="1" x14ac:dyDescent="0.25">
      <c r="A16" s="38"/>
      <c r="B16" s="39"/>
      <c r="C16" s="68"/>
      <c r="D16" s="67" t="s">
        <v>41</v>
      </c>
      <c r="E16" s="64">
        <f>E5+E6+E10+E11+E14</f>
        <v>0</v>
      </c>
      <c r="F16" s="58">
        <v>0.23</v>
      </c>
      <c r="G16" s="64">
        <f>G5+G6+G10+G11+G14</f>
        <v>0</v>
      </c>
      <c r="H16" s="64">
        <f>H5+H6+H10+H11+H14</f>
        <v>0</v>
      </c>
    </row>
    <row r="17" spans="2:8" ht="25" customHeight="1" x14ac:dyDescent="0.25">
      <c r="C17" s="66"/>
      <c r="D17" s="67" t="s">
        <v>42</v>
      </c>
      <c r="E17" s="64">
        <f>E7+E8+E12</f>
        <v>0</v>
      </c>
      <c r="F17" s="58">
        <v>0.23</v>
      </c>
      <c r="G17" s="64">
        <f>G7+G8+G12</f>
        <v>0</v>
      </c>
      <c r="H17" s="64">
        <f>H7+H8+H12</f>
        <v>0</v>
      </c>
    </row>
    <row r="18" spans="2:8" x14ac:dyDescent="0.25">
      <c r="B18" s="1"/>
      <c r="D18" s="54"/>
      <c r="E18" s="54"/>
      <c r="F18" s="54"/>
      <c r="G18" s="54"/>
      <c r="H18" s="54"/>
    </row>
    <row r="19" spans="2:8" x14ac:dyDescent="0.25">
      <c r="E19" s="27"/>
      <c r="H19" s="27"/>
    </row>
    <row r="20" spans="2:8" x14ac:dyDescent="0.25">
      <c r="E20" s="27"/>
    </row>
    <row r="26" spans="2:8" x14ac:dyDescent="0.25">
      <c r="F26" s="17"/>
      <c r="G26" s="17"/>
    </row>
  </sheetData>
  <mergeCells count="1">
    <mergeCell ref="B2:H2"/>
  </mergeCells>
  <printOptions horizontalCentered="1"/>
  <pageMargins left="0" right="0" top="1.1811023622047245" bottom="0.78740157480314965" header="0.31496062992125984" footer="0.31496062992125984"/>
  <pageSetup paperSize="9" scale="9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24"/>
  <sheetViews>
    <sheetView workbookViewId="0">
      <selection activeCell="B2" sqref="B2:H2"/>
    </sheetView>
  </sheetViews>
  <sheetFormatPr defaultRowHeight="12.5" x14ac:dyDescent="0.25"/>
  <cols>
    <col min="1" max="1" width="3.7265625" customWidth="1"/>
    <col min="2" max="2" width="35.7265625" customWidth="1"/>
    <col min="3" max="5" width="17.7265625" customWidth="1"/>
    <col min="6" max="6" width="13.7265625" customWidth="1"/>
    <col min="7" max="8" width="17.7265625" customWidth="1"/>
    <col min="9" max="9" width="12.453125" hidden="1" customWidth="1"/>
  </cols>
  <sheetData>
    <row r="1" spans="1:9" ht="19.5" customHeight="1" x14ac:dyDescent="0.3">
      <c r="B1" s="83" t="s">
        <v>88</v>
      </c>
      <c r="I1" s="50"/>
    </row>
    <row r="2" spans="1:9" s="50" customFormat="1" ht="30" customHeight="1" x14ac:dyDescent="0.25">
      <c r="A2" s="53"/>
      <c r="B2" s="108" t="s">
        <v>67</v>
      </c>
      <c r="C2" s="108"/>
      <c r="D2" s="108"/>
      <c r="E2" s="108"/>
      <c r="F2" s="108"/>
      <c r="G2" s="108"/>
      <c r="H2" s="108"/>
    </row>
    <row r="3" spans="1:9" ht="25.5" customHeight="1" x14ac:dyDescent="0.25">
      <c r="A3" s="56" t="s">
        <v>37</v>
      </c>
      <c r="B3" s="90" t="s">
        <v>66</v>
      </c>
      <c r="C3" s="69" t="s">
        <v>43</v>
      </c>
      <c r="D3" s="69" t="s">
        <v>44</v>
      </c>
      <c r="E3" s="69" t="s">
        <v>38</v>
      </c>
      <c r="F3" s="69" t="s">
        <v>45</v>
      </c>
      <c r="G3" s="69" t="s">
        <v>54</v>
      </c>
      <c r="H3" s="69" t="s">
        <v>39</v>
      </c>
      <c r="I3" s="98" t="s">
        <v>105</v>
      </c>
    </row>
    <row r="4" spans="1:9" x14ac:dyDescent="0.25">
      <c r="A4" s="59"/>
      <c r="B4" s="59">
        <v>1</v>
      </c>
      <c r="C4" s="59">
        <v>2</v>
      </c>
      <c r="D4" s="60">
        <v>3</v>
      </c>
      <c r="E4" s="60" t="s">
        <v>95</v>
      </c>
      <c r="F4" s="60">
        <v>5</v>
      </c>
      <c r="G4" s="60" t="s">
        <v>96</v>
      </c>
      <c r="H4" s="59" t="s">
        <v>97</v>
      </c>
    </row>
    <row r="5" spans="1:9" ht="26.15" customHeight="1" x14ac:dyDescent="0.25">
      <c r="A5" s="56" t="s">
        <v>8</v>
      </c>
      <c r="B5" s="57" t="s">
        <v>126</v>
      </c>
      <c r="C5" s="101">
        <v>1062228</v>
      </c>
      <c r="D5" s="107"/>
      <c r="E5" s="103">
        <f>ROUND(C5*D5,2)</f>
        <v>0</v>
      </c>
      <c r="F5" s="104">
        <v>0.23</v>
      </c>
      <c r="G5" s="103">
        <f>ROUND(E5*F5,2)</f>
        <v>0</v>
      </c>
      <c r="H5" s="105">
        <f>E5+G5</f>
        <v>0</v>
      </c>
      <c r="I5" s="99">
        <v>1062228</v>
      </c>
    </row>
    <row r="6" spans="1:9" ht="26.15" customHeight="1" x14ac:dyDescent="0.25">
      <c r="A6" s="56" t="s">
        <v>6</v>
      </c>
      <c r="B6" s="57" t="s">
        <v>127</v>
      </c>
      <c r="C6" s="106">
        <v>318668</v>
      </c>
      <c r="D6" s="102"/>
      <c r="E6" s="103">
        <f t="shared" ref="E6:E12" si="0">ROUND(C6*D6,2)</f>
        <v>0</v>
      </c>
      <c r="F6" s="104">
        <v>0.23</v>
      </c>
      <c r="G6" s="103">
        <f t="shared" ref="G6:G12" si="1">ROUND(E6*F6,2)</f>
        <v>0</v>
      </c>
      <c r="H6" s="105">
        <f t="shared" ref="H6:H12" si="2">E6+G6</f>
        <v>0</v>
      </c>
      <c r="I6" s="99">
        <v>318668</v>
      </c>
    </row>
    <row r="7" spans="1:9" ht="26.15" customHeight="1" x14ac:dyDescent="0.25">
      <c r="A7" s="70" t="s">
        <v>7</v>
      </c>
      <c r="B7" s="71" t="s">
        <v>112</v>
      </c>
      <c r="C7" s="80">
        <f>C5+C6</f>
        <v>1380896</v>
      </c>
      <c r="D7" s="72"/>
      <c r="E7" s="73">
        <f>SUM(E5:E6)</f>
        <v>0</v>
      </c>
      <c r="F7" s="74">
        <v>0.23</v>
      </c>
      <c r="G7" s="73">
        <f t="shared" si="1"/>
        <v>0</v>
      </c>
      <c r="H7" s="75">
        <f t="shared" si="2"/>
        <v>0</v>
      </c>
      <c r="I7" s="100">
        <v>0</v>
      </c>
    </row>
    <row r="8" spans="1:9" ht="26.15" customHeight="1" x14ac:dyDescent="0.25">
      <c r="A8" s="70" t="s">
        <v>9</v>
      </c>
      <c r="B8" s="71" t="s">
        <v>98</v>
      </c>
      <c r="C8" s="80">
        <v>12</v>
      </c>
      <c r="D8" s="73"/>
      <c r="E8" s="73">
        <f t="shared" si="0"/>
        <v>0</v>
      </c>
      <c r="F8" s="74">
        <v>0.23</v>
      </c>
      <c r="G8" s="73">
        <f t="shared" si="1"/>
        <v>0</v>
      </c>
      <c r="H8" s="75">
        <f t="shared" si="2"/>
        <v>0</v>
      </c>
      <c r="I8" s="100">
        <v>1</v>
      </c>
    </row>
    <row r="9" spans="1:9" ht="26.15" customHeight="1" x14ac:dyDescent="0.25">
      <c r="A9" s="51" t="s">
        <v>10</v>
      </c>
      <c r="B9" s="55" t="s">
        <v>50</v>
      </c>
      <c r="C9" s="78">
        <f>C5</f>
        <v>1062228</v>
      </c>
      <c r="D9" s="84"/>
      <c r="E9" s="62">
        <f t="shared" si="0"/>
        <v>0</v>
      </c>
      <c r="F9" s="58">
        <v>0.23</v>
      </c>
      <c r="G9" s="62">
        <f t="shared" si="1"/>
        <v>0</v>
      </c>
      <c r="H9" s="65">
        <f t="shared" si="2"/>
        <v>0</v>
      </c>
    </row>
    <row r="10" spans="1:9" ht="26.15" customHeight="1" x14ac:dyDescent="0.25">
      <c r="A10" s="51" t="s">
        <v>11</v>
      </c>
      <c r="B10" s="55" t="s">
        <v>51</v>
      </c>
      <c r="C10" s="79">
        <f>INT(C9*0.3)</f>
        <v>318668</v>
      </c>
      <c r="D10" s="63"/>
      <c r="E10" s="62">
        <f t="shared" si="0"/>
        <v>0</v>
      </c>
      <c r="F10" s="58">
        <v>0.23</v>
      </c>
      <c r="G10" s="62">
        <f>ROUND(E10*F10,2)</f>
        <v>0</v>
      </c>
      <c r="H10" s="65">
        <f t="shared" si="2"/>
        <v>0</v>
      </c>
    </row>
    <row r="11" spans="1:9" ht="26.15" customHeight="1" x14ac:dyDescent="0.25">
      <c r="A11" s="70" t="s">
        <v>12</v>
      </c>
      <c r="B11" s="71" t="s">
        <v>117</v>
      </c>
      <c r="C11" s="80">
        <f>C9+C10</f>
        <v>1380896</v>
      </c>
      <c r="D11" s="72"/>
      <c r="E11" s="73">
        <f>SUM(E9:E10)</f>
        <v>0</v>
      </c>
      <c r="F11" s="74">
        <v>0.23</v>
      </c>
      <c r="G11" s="73">
        <f>SUM(G9:G10)</f>
        <v>0</v>
      </c>
      <c r="H11" s="75">
        <f>SUM(H9:H10)</f>
        <v>0</v>
      </c>
    </row>
    <row r="12" spans="1:9" ht="38.25" customHeight="1" x14ac:dyDescent="0.25">
      <c r="A12" s="70" t="s">
        <v>13</v>
      </c>
      <c r="B12" s="71" t="s">
        <v>86</v>
      </c>
      <c r="C12" s="81">
        <f>889*24*365</f>
        <v>7787640</v>
      </c>
      <c r="D12" s="85"/>
      <c r="E12" s="73">
        <f t="shared" si="0"/>
        <v>0</v>
      </c>
      <c r="F12" s="74">
        <v>0.23</v>
      </c>
      <c r="G12" s="73">
        <f t="shared" si="1"/>
        <v>0</v>
      </c>
      <c r="H12" s="75">
        <f t="shared" si="2"/>
        <v>0</v>
      </c>
    </row>
    <row r="13" spans="1:9" ht="22.5" customHeight="1" x14ac:dyDescent="0.25">
      <c r="A13" s="76"/>
      <c r="B13" s="77"/>
      <c r="C13" s="86"/>
      <c r="D13" s="87" t="s">
        <v>40</v>
      </c>
      <c r="E13" s="88">
        <f>E7+E8+E11+E12</f>
        <v>0</v>
      </c>
      <c r="F13" s="89">
        <v>0.23</v>
      </c>
      <c r="G13" s="88">
        <f>G7+G8+G11+G12</f>
        <v>0</v>
      </c>
      <c r="H13" s="88">
        <f>H7+H8+H11+H12</f>
        <v>0</v>
      </c>
    </row>
    <row r="14" spans="1:9" ht="25" customHeight="1" x14ac:dyDescent="0.25">
      <c r="A14" s="38"/>
      <c r="B14" s="39"/>
      <c r="C14" s="68"/>
      <c r="D14" s="67" t="s">
        <v>41</v>
      </c>
      <c r="E14" s="64">
        <f>E5+E8+E9+E12</f>
        <v>0</v>
      </c>
      <c r="F14" s="58">
        <v>0.23</v>
      </c>
      <c r="G14" s="64">
        <f>G5+G8+G9+G12</f>
        <v>0</v>
      </c>
      <c r="H14" s="64">
        <f>H5+H8+H9+H12</f>
        <v>0</v>
      </c>
    </row>
    <row r="15" spans="1:9" ht="25" customHeight="1" x14ac:dyDescent="0.25">
      <c r="C15" s="66"/>
      <c r="D15" s="67" t="s">
        <v>42</v>
      </c>
      <c r="E15" s="64">
        <f>E6+E10</f>
        <v>0</v>
      </c>
      <c r="F15" s="58">
        <v>0.23</v>
      </c>
      <c r="G15" s="64">
        <f>G6+G10</f>
        <v>0</v>
      </c>
      <c r="H15" s="64">
        <f>H6+H10</f>
        <v>0</v>
      </c>
    </row>
    <row r="16" spans="1:9" x14ac:dyDescent="0.25">
      <c r="B16" s="1"/>
      <c r="D16" s="54"/>
      <c r="E16" s="54"/>
      <c r="F16" s="54"/>
      <c r="G16" s="54"/>
      <c r="H16" s="54"/>
    </row>
    <row r="17" spans="2:8" x14ac:dyDescent="0.25">
      <c r="B17" s="29" t="s">
        <v>31</v>
      </c>
      <c r="E17" s="27"/>
      <c r="H17" s="27"/>
    </row>
    <row r="18" spans="2:8" x14ac:dyDescent="0.25">
      <c r="E18" s="27"/>
    </row>
    <row r="24" spans="2:8" x14ac:dyDescent="0.25">
      <c r="F24" s="17"/>
      <c r="G24" s="17"/>
    </row>
  </sheetData>
  <mergeCells count="1">
    <mergeCell ref="B2:H2"/>
  </mergeCells>
  <printOptions horizontalCentered="1"/>
  <pageMargins left="0" right="0" top="1.1811023622047245" bottom="0.78740157480314965" header="0.31496062992125984" footer="0.31496062992125984"/>
  <pageSetup paperSize="9" scale="9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26"/>
  <sheetViews>
    <sheetView topLeftCell="A4" workbookViewId="0">
      <selection activeCell="B2" sqref="B2:H2"/>
    </sheetView>
  </sheetViews>
  <sheetFormatPr defaultRowHeight="12.5" x14ac:dyDescent="0.25"/>
  <cols>
    <col min="1" max="1" width="3.7265625" customWidth="1"/>
    <col min="2" max="2" width="35.7265625" customWidth="1"/>
    <col min="3" max="5" width="17.7265625" customWidth="1"/>
    <col min="6" max="6" width="13.7265625" customWidth="1"/>
    <col min="7" max="8" width="17.7265625" customWidth="1"/>
    <col min="9" max="9" width="12.453125" hidden="1" customWidth="1"/>
  </cols>
  <sheetData>
    <row r="1" spans="1:9" ht="19.5" customHeight="1" x14ac:dyDescent="0.3">
      <c r="B1" s="83" t="s">
        <v>89</v>
      </c>
      <c r="I1" s="50"/>
    </row>
    <row r="2" spans="1:9" s="50" customFormat="1" ht="30" customHeight="1" x14ac:dyDescent="0.25">
      <c r="A2" s="53"/>
      <c r="B2" s="108" t="s">
        <v>68</v>
      </c>
      <c r="C2" s="108"/>
      <c r="D2" s="108"/>
      <c r="E2" s="108"/>
      <c r="F2" s="108"/>
      <c r="G2" s="108"/>
      <c r="H2" s="108"/>
    </row>
    <row r="3" spans="1:9" ht="25.5" customHeight="1" x14ac:dyDescent="0.25">
      <c r="A3" s="56" t="s">
        <v>37</v>
      </c>
      <c r="B3" s="90" t="s">
        <v>29</v>
      </c>
      <c r="C3" s="69" t="s">
        <v>43</v>
      </c>
      <c r="D3" s="69" t="s">
        <v>44</v>
      </c>
      <c r="E3" s="69" t="s">
        <v>38</v>
      </c>
      <c r="F3" s="69" t="s">
        <v>45</v>
      </c>
      <c r="G3" s="69" t="s">
        <v>54</v>
      </c>
      <c r="H3" s="69" t="s">
        <v>39</v>
      </c>
      <c r="I3" s="98" t="s">
        <v>105</v>
      </c>
    </row>
    <row r="4" spans="1:9" x14ac:dyDescent="0.25">
      <c r="A4" s="59"/>
      <c r="B4" s="59">
        <v>1</v>
      </c>
      <c r="C4" s="59">
        <v>2</v>
      </c>
      <c r="D4" s="60">
        <v>3</v>
      </c>
      <c r="E4" s="60" t="s">
        <v>95</v>
      </c>
      <c r="F4" s="60">
        <v>5</v>
      </c>
      <c r="G4" s="60" t="s">
        <v>96</v>
      </c>
      <c r="H4" s="59" t="s">
        <v>97</v>
      </c>
    </row>
    <row r="5" spans="1:9" ht="26.15" customHeight="1" x14ac:dyDescent="0.25">
      <c r="A5" s="51" t="s">
        <v>99</v>
      </c>
      <c r="B5" s="55" t="s">
        <v>122</v>
      </c>
      <c r="C5" s="78">
        <v>31547</v>
      </c>
      <c r="D5" s="61"/>
      <c r="E5" s="62">
        <f>ROUND(C5*D5,2)</f>
        <v>0</v>
      </c>
      <c r="F5" s="58">
        <v>0.23</v>
      </c>
      <c r="G5" s="62">
        <f>ROUND(E5*F5,2)</f>
        <v>0</v>
      </c>
      <c r="H5" s="65">
        <f>E5+G5</f>
        <v>0</v>
      </c>
      <c r="I5" s="99">
        <v>36772</v>
      </c>
    </row>
    <row r="6" spans="1:9" ht="26.15" customHeight="1" x14ac:dyDescent="0.25">
      <c r="A6" s="56" t="s">
        <v>100</v>
      </c>
      <c r="B6" s="57" t="s">
        <v>124</v>
      </c>
      <c r="C6" s="101">
        <v>5225</v>
      </c>
      <c r="D6" s="102"/>
      <c r="E6" s="103">
        <f>ROUND(C6*D6,2)</f>
        <v>0</v>
      </c>
      <c r="F6" s="104">
        <v>0.23</v>
      </c>
      <c r="G6" s="103">
        <f>ROUND(E6*F6,2)</f>
        <v>0</v>
      </c>
      <c r="H6" s="105">
        <f>E6+G6</f>
        <v>0</v>
      </c>
      <c r="I6" s="99">
        <v>11031</v>
      </c>
    </row>
    <row r="7" spans="1:9" ht="26.15" customHeight="1" x14ac:dyDescent="0.25">
      <c r="A7" s="51" t="s">
        <v>103</v>
      </c>
      <c r="B7" s="55" t="s">
        <v>123</v>
      </c>
      <c r="C7" s="79">
        <v>9464</v>
      </c>
      <c r="D7" s="63"/>
      <c r="E7" s="62">
        <f>ROUND(C7*D7,2)</f>
        <v>0</v>
      </c>
      <c r="F7" s="58">
        <v>0.23</v>
      </c>
      <c r="G7" s="62">
        <f t="shared" ref="G7:G8" si="0">ROUND(E7*F7,2)</f>
        <v>0</v>
      </c>
      <c r="H7" s="65">
        <f t="shared" ref="H7:H8" si="1">E7+G7</f>
        <v>0</v>
      </c>
      <c r="I7" s="100">
        <v>0.8579</v>
      </c>
    </row>
    <row r="8" spans="1:9" ht="26.15" customHeight="1" x14ac:dyDescent="0.25">
      <c r="A8" s="56" t="s">
        <v>104</v>
      </c>
      <c r="B8" s="57" t="s">
        <v>125</v>
      </c>
      <c r="C8" s="106">
        <v>1567</v>
      </c>
      <c r="D8" s="102"/>
      <c r="E8" s="103">
        <f>ROUND(C8*D8,2)</f>
        <v>0</v>
      </c>
      <c r="F8" s="104">
        <v>0.23</v>
      </c>
      <c r="G8" s="103">
        <f t="shared" si="0"/>
        <v>0</v>
      </c>
      <c r="H8" s="105">
        <f t="shared" si="1"/>
        <v>0</v>
      </c>
      <c r="I8" s="100">
        <v>0.1421</v>
      </c>
    </row>
    <row r="9" spans="1:9" ht="26.15" customHeight="1" x14ac:dyDescent="0.25">
      <c r="A9" s="70" t="s">
        <v>7</v>
      </c>
      <c r="B9" s="71" t="s">
        <v>112</v>
      </c>
      <c r="C9" s="80">
        <f>SUM(C5:C8)</f>
        <v>47803</v>
      </c>
      <c r="D9" s="72"/>
      <c r="E9" s="73">
        <f>SUM(E5:E8)</f>
        <v>0</v>
      </c>
      <c r="F9" s="74">
        <v>0.23</v>
      </c>
      <c r="G9" s="73">
        <f>SUM(G5:G8)</f>
        <v>0</v>
      </c>
      <c r="H9" s="73">
        <f>SUM(H5:H8)</f>
        <v>0</v>
      </c>
    </row>
    <row r="10" spans="1:9" ht="26.15" customHeight="1" x14ac:dyDescent="0.25">
      <c r="A10" s="70" t="s">
        <v>9</v>
      </c>
      <c r="B10" s="71" t="s">
        <v>98</v>
      </c>
      <c r="C10" s="80">
        <v>12</v>
      </c>
      <c r="D10" s="73"/>
      <c r="E10" s="73">
        <f t="shared" ref="E10:E14" si="2">ROUND(C10*D10,2)</f>
        <v>0</v>
      </c>
      <c r="F10" s="74">
        <v>0.23</v>
      </c>
      <c r="G10" s="73">
        <f t="shared" ref="G10:G14" si="3">ROUND(E10*F10,2)</f>
        <v>0</v>
      </c>
      <c r="H10" s="75">
        <f t="shared" ref="H10:H14" si="4">E10+G10</f>
        <v>0</v>
      </c>
    </row>
    <row r="11" spans="1:9" ht="26.15" customHeight="1" x14ac:dyDescent="0.25">
      <c r="A11" s="51" t="s">
        <v>10</v>
      </c>
      <c r="B11" s="55" t="s">
        <v>50</v>
      </c>
      <c r="C11" s="78">
        <f>C5+C6</f>
        <v>36772</v>
      </c>
      <c r="D11" s="84"/>
      <c r="E11" s="62">
        <f>ROUND(C11*D11,2)</f>
        <v>0</v>
      </c>
      <c r="F11" s="58">
        <v>0.23</v>
      </c>
      <c r="G11" s="62">
        <f t="shared" si="3"/>
        <v>0</v>
      </c>
      <c r="H11" s="65">
        <f t="shared" si="4"/>
        <v>0</v>
      </c>
    </row>
    <row r="12" spans="1:9" ht="26.15" customHeight="1" x14ac:dyDescent="0.25">
      <c r="A12" s="51" t="s">
        <v>11</v>
      </c>
      <c r="B12" s="55" t="s">
        <v>51</v>
      </c>
      <c r="C12" s="79">
        <f>C7+C8</f>
        <v>11031</v>
      </c>
      <c r="D12" s="63"/>
      <c r="E12" s="62">
        <f t="shared" si="2"/>
        <v>0</v>
      </c>
      <c r="F12" s="58">
        <v>0.23</v>
      </c>
      <c r="G12" s="62">
        <f>ROUND(E12*F12,2)</f>
        <v>0</v>
      </c>
      <c r="H12" s="65">
        <f t="shared" si="4"/>
        <v>0</v>
      </c>
    </row>
    <row r="13" spans="1:9" ht="26.15" customHeight="1" x14ac:dyDescent="0.25">
      <c r="A13" s="70" t="s">
        <v>12</v>
      </c>
      <c r="B13" s="71" t="s">
        <v>117</v>
      </c>
      <c r="C13" s="80">
        <f>C11+C12</f>
        <v>47803</v>
      </c>
      <c r="D13" s="72"/>
      <c r="E13" s="73">
        <f>SUM(E11:E12)</f>
        <v>0</v>
      </c>
      <c r="F13" s="74">
        <v>0.23</v>
      </c>
      <c r="G13" s="73">
        <f>SUM(G11:G12)</f>
        <v>0</v>
      </c>
      <c r="H13" s="75">
        <f>SUM(H11:H12)</f>
        <v>0</v>
      </c>
    </row>
    <row r="14" spans="1:9" ht="38.25" customHeight="1" x14ac:dyDescent="0.25">
      <c r="A14" s="70" t="s">
        <v>13</v>
      </c>
      <c r="B14" s="71" t="s">
        <v>52</v>
      </c>
      <c r="C14" s="81">
        <v>12</v>
      </c>
      <c r="D14" s="97"/>
      <c r="E14" s="73">
        <f t="shared" si="2"/>
        <v>0</v>
      </c>
      <c r="F14" s="74">
        <v>0.23</v>
      </c>
      <c r="G14" s="73">
        <f t="shared" si="3"/>
        <v>0</v>
      </c>
      <c r="H14" s="75">
        <f t="shared" si="4"/>
        <v>0</v>
      </c>
    </row>
    <row r="15" spans="1:9" ht="22.5" customHeight="1" x14ac:dyDescent="0.25">
      <c r="A15" s="76"/>
      <c r="B15" s="77"/>
      <c r="C15" s="86"/>
      <c r="D15" s="87" t="s">
        <v>40</v>
      </c>
      <c r="E15" s="88">
        <f>E9+E10+E13+E14</f>
        <v>0</v>
      </c>
      <c r="F15" s="89">
        <v>0.23</v>
      </c>
      <c r="G15" s="88">
        <f>G9+G10+G13+G14</f>
        <v>0</v>
      </c>
      <c r="H15" s="88">
        <f>H9+H10+H13+H14</f>
        <v>0</v>
      </c>
    </row>
    <row r="16" spans="1:9" ht="25" customHeight="1" x14ac:dyDescent="0.25">
      <c r="A16" s="38"/>
      <c r="B16" s="39"/>
      <c r="C16" s="68"/>
      <c r="D16" s="67" t="s">
        <v>41</v>
      </c>
      <c r="E16" s="64">
        <f>E5+E6+E10+E11+E14</f>
        <v>0</v>
      </c>
      <c r="F16" s="58">
        <v>0.23</v>
      </c>
      <c r="G16" s="64">
        <f>G5+G6+G10+G11+G14</f>
        <v>0</v>
      </c>
      <c r="H16" s="64">
        <f>H5+H6+H10+H11+H14</f>
        <v>0</v>
      </c>
    </row>
    <row r="17" spans="2:8" ht="25" customHeight="1" x14ac:dyDescent="0.25">
      <c r="C17" s="66"/>
      <c r="D17" s="67" t="s">
        <v>42</v>
      </c>
      <c r="E17" s="64">
        <f>E7+E8+E12</f>
        <v>0</v>
      </c>
      <c r="F17" s="58">
        <v>0.23</v>
      </c>
      <c r="G17" s="64">
        <f>G7+G8+G12</f>
        <v>0</v>
      </c>
      <c r="H17" s="64">
        <f>H7+H8+H12</f>
        <v>0</v>
      </c>
    </row>
    <row r="18" spans="2:8" x14ac:dyDescent="0.25">
      <c r="B18" s="1"/>
      <c r="D18" s="54"/>
      <c r="E18" s="54"/>
      <c r="F18" s="54"/>
      <c r="G18" s="54"/>
      <c r="H18" s="54"/>
    </row>
    <row r="19" spans="2:8" x14ac:dyDescent="0.25">
      <c r="E19" s="27"/>
      <c r="H19" s="27"/>
    </row>
    <row r="20" spans="2:8" x14ac:dyDescent="0.25">
      <c r="E20" s="27"/>
    </row>
    <row r="26" spans="2:8" x14ac:dyDescent="0.25">
      <c r="F26" s="17"/>
      <c r="G26" s="17"/>
    </row>
  </sheetData>
  <mergeCells count="1">
    <mergeCell ref="B2:H2"/>
  </mergeCells>
  <printOptions horizontalCentered="1"/>
  <pageMargins left="0" right="0" top="1.1811023622047245" bottom="0.78740157480314965" header="0.31496062992125984" footer="0.31496062992125984"/>
  <pageSetup paperSize="9" scale="9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24"/>
  <sheetViews>
    <sheetView workbookViewId="0">
      <selection activeCell="B2" sqref="B2:H2"/>
    </sheetView>
  </sheetViews>
  <sheetFormatPr defaultRowHeight="12.5" x14ac:dyDescent="0.25"/>
  <cols>
    <col min="1" max="1" width="3.7265625" customWidth="1"/>
    <col min="2" max="2" width="35.7265625" customWidth="1"/>
    <col min="3" max="5" width="17.7265625" customWidth="1"/>
    <col min="6" max="6" width="13.7265625" customWidth="1"/>
    <col min="7" max="8" width="17.7265625" customWidth="1"/>
    <col min="9" max="9" width="12.453125" hidden="1" customWidth="1"/>
  </cols>
  <sheetData>
    <row r="1" spans="1:9" ht="19.5" customHeight="1" x14ac:dyDescent="0.3">
      <c r="B1" s="83" t="s">
        <v>90</v>
      </c>
      <c r="I1" s="50"/>
    </row>
    <row r="2" spans="1:9" s="50" customFormat="1" ht="30" customHeight="1" x14ac:dyDescent="0.25">
      <c r="A2" s="53"/>
      <c r="B2" s="108" t="s">
        <v>69</v>
      </c>
      <c r="C2" s="108"/>
      <c r="D2" s="108"/>
      <c r="E2" s="108"/>
      <c r="F2" s="108"/>
      <c r="G2" s="108"/>
      <c r="H2" s="108"/>
    </row>
    <row r="3" spans="1:9" ht="25.5" customHeight="1" x14ac:dyDescent="0.25">
      <c r="A3" s="56" t="s">
        <v>37</v>
      </c>
      <c r="B3" s="90" t="s">
        <v>30</v>
      </c>
      <c r="C3" s="69" t="s">
        <v>43</v>
      </c>
      <c r="D3" s="69" t="s">
        <v>44</v>
      </c>
      <c r="E3" s="69" t="s">
        <v>38</v>
      </c>
      <c r="F3" s="69" t="s">
        <v>45</v>
      </c>
      <c r="G3" s="69" t="s">
        <v>54</v>
      </c>
      <c r="H3" s="69" t="s">
        <v>39</v>
      </c>
      <c r="I3" s="98" t="s">
        <v>105</v>
      </c>
    </row>
    <row r="4" spans="1:9" x14ac:dyDescent="0.25">
      <c r="A4" s="59"/>
      <c r="B4" s="59">
        <v>1</v>
      </c>
      <c r="C4" s="59">
        <v>2</v>
      </c>
      <c r="D4" s="60">
        <v>3</v>
      </c>
      <c r="E4" s="60" t="s">
        <v>95</v>
      </c>
      <c r="F4" s="60">
        <v>5</v>
      </c>
      <c r="G4" s="60" t="s">
        <v>96</v>
      </c>
      <c r="H4" s="59" t="s">
        <v>97</v>
      </c>
    </row>
    <row r="5" spans="1:9" ht="26.15" customHeight="1" x14ac:dyDescent="0.25">
      <c r="A5" s="56" t="s">
        <v>8</v>
      </c>
      <c r="B5" s="57" t="s">
        <v>126</v>
      </c>
      <c r="C5" s="101">
        <v>18518</v>
      </c>
      <c r="D5" s="107"/>
      <c r="E5" s="103">
        <f>ROUND(C5*D5,2)</f>
        <v>0</v>
      </c>
      <c r="F5" s="104">
        <v>0.23</v>
      </c>
      <c r="G5" s="103">
        <f>ROUND(E5*F5,2)</f>
        <v>0</v>
      </c>
      <c r="H5" s="105">
        <f>E5+G5</f>
        <v>0</v>
      </c>
      <c r="I5" s="99">
        <v>18518</v>
      </c>
    </row>
    <row r="6" spans="1:9" ht="26.15" customHeight="1" x14ac:dyDescent="0.25">
      <c r="A6" s="56" t="s">
        <v>6</v>
      </c>
      <c r="B6" s="57" t="s">
        <v>127</v>
      </c>
      <c r="C6" s="106">
        <v>5555</v>
      </c>
      <c r="D6" s="102"/>
      <c r="E6" s="103">
        <f t="shared" ref="E6:E12" si="0">ROUND(C6*D6,2)</f>
        <v>0</v>
      </c>
      <c r="F6" s="104">
        <v>0.23</v>
      </c>
      <c r="G6" s="103">
        <f t="shared" ref="G6:G12" si="1">ROUND(E6*F6,2)</f>
        <v>0</v>
      </c>
      <c r="H6" s="105">
        <f t="shared" ref="H6:H12" si="2">E6+G6</f>
        <v>0</v>
      </c>
      <c r="I6" s="99">
        <v>5555</v>
      </c>
    </row>
    <row r="7" spans="1:9" ht="26.15" customHeight="1" x14ac:dyDescent="0.25">
      <c r="A7" s="70" t="s">
        <v>7</v>
      </c>
      <c r="B7" s="71" t="s">
        <v>112</v>
      </c>
      <c r="C7" s="80">
        <f>C5+C6</f>
        <v>24073</v>
      </c>
      <c r="D7" s="72"/>
      <c r="E7" s="73">
        <f>SUM(E5:E6)</f>
        <v>0</v>
      </c>
      <c r="F7" s="74">
        <v>0.23</v>
      </c>
      <c r="G7" s="73">
        <f>SUM(G5:G6)</f>
        <v>0</v>
      </c>
      <c r="H7" s="73">
        <f>SUM(H5:H6)</f>
        <v>0</v>
      </c>
      <c r="I7" s="100">
        <v>0</v>
      </c>
    </row>
    <row r="8" spans="1:9" ht="26.15" customHeight="1" x14ac:dyDescent="0.25">
      <c r="A8" s="70" t="s">
        <v>9</v>
      </c>
      <c r="B8" s="71" t="s">
        <v>98</v>
      </c>
      <c r="C8" s="80">
        <v>12</v>
      </c>
      <c r="D8" s="73"/>
      <c r="E8" s="73">
        <f t="shared" si="0"/>
        <v>0</v>
      </c>
      <c r="F8" s="74">
        <v>0.23</v>
      </c>
      <c r="G8" s="73">
        <f t="shared" si="1"/>
        <v>0</v>
      </c>
      <c r="H8" s="75">
        <f t="shared" si="2"/>
        <v>0</v>
      </c>
      <c r="I8" s="100">
        <v>1</v>
      </c>
    </row>
    <row r="9" spans="1:9" ht="26.15" customHeight="1" x14ac:dyDescent="0.25">
      <c r="A9" s="51" t="s">
        <v>10</v>
      </c>
      <c r="B9" s="55" t="s">
        <v>50</v>
      </c>
      <c r="C9" s="78">
        <f>C5</f>
        <v>18518</v>
      </c>
      <c r="D9" s="84"/>
      <c r="E9" s="62">
        <f t="shared" si="0"/>
        <v>0</v>
      </c>
      <c r="F9" s="58">
        <v>0.23</v>
      </c>
      <c r="G9" s="62">
        <f t="shared" si="1"/>
        <v>0</v>
      </c>
      <c r="H9" s="65">
        <f t="shared" si="2"/>
        <v>0</v>
      </c>
    </row>
    <row r="10" spans="1:9" ht="26.15" customHeight="1" x14ac:dyDescent="0.25">
      <c r="A10" s="51" t="s">
        <v>11</v>
      </c>
      <c r="B10" s="55" t="s">
        <v>51</v>
      </c>
      <c r="C10" s="79">
        <f>INT(C9*0.3)</f>
        <v>5555</v>
      </c>
      <c r="D10" s="63"/>
      <c r="E10" s="62">
        <f t="shared" si="0"/>
        <v>0</v>
      </c>
      <c r="F10" s="58">
        <v>0.23</v>
      </c>
      <c r="G10" s="62">
        <f>ROUND(E10*F10,2)</f>
        <v>0</v>
      </c>
      <c r="H10" s="65">
        <f t="shared" si="2"/>
        <v>0</v>
      </c>
    </row>
    <row r="11" spans="1:9" ht="26.15" customHeight="1" x14ac:dyDescent="0.25">
      <c r="A11" s="70" t="s">
        <v>12</v>
      </c>
      <c r="B11" s="71" t="s">
        <v>117</v>
      </c>
      <c r="C11" s="80">
        <f>C9+C10</f>
        <v>24073</v>
      </c>
      <c r="D11" s="72"/>
      <c r="E11" s="73">
        <f>SUM(E9:E10)</f>
        <v>0</v>
      </c>
      <c r="F11" s="74">
        <v>0.23</v>
      </c>
      <c r="G11" s="73">
        <f>SUM(G9:G10)</f>
        <v>0</v>
      </c>
      <c r="H11" s="75">
        <f>SUM(H9:H10)</f>
        <v>0</v>
      </c>
    </row>
    <row r="12" spans="1:9" ht="38.25" customHeight="1" x14ac:dyDescent="0.25">
      <c r="A12" s="70" t="s">
        <v>13</v>
      </c>
      <c r="B12" s="71" t="s">
        <v>52</v>
      </c>
      <c r="C12" s="81">
        <v>12</v>
      </c>
      <c r="D12" s="97"/>
      <c r="E12" s="73">
        <f t="shared" si="0"/>
        <v>0</v>
      </c>
      <c r="F12" s="74">
        <v>0.23</v>
      </c>
      <c r="G12" s="73">
        <f t="shared" si="1"/>
        <v>0</v>
      </c>
      <c r="H12" s="75">
        <f t="shared" si="2"/>
        <v>0</v>
      </c>
    </row>
    <row r="13" spans="1:9" ht="22.5" customHeight="1" x14ac:dyDescent="0.25">
      <c r="A13" s="76"/>
      <c r="B13" s="77"/>
      <c r="C13" s="86"/>
      <c r="D13" s="87" t="s">
        <v>40</v>
      </c>
      <c r="E13" s="88">
        <f>E7+E8+E11+E12</f>
        <v>0</v>
      </c>
      <c r="F13" s="89">
        <v>0.23</v>
      </c>
      <c r="G13" s="88">
        <f>G7+G8+G11+G12</f>
        <v>0</v>
      </c>
      <c r="H13" s="88">
        <f>H7+H8+H11+H12</f>
        <v>0</v>
      </c>
    </row>
    <row r="14" spans="1:9" ht="25" customHeight="1" x14ac:dyDescent="0.25">
      <c r="A14" s="38"/>
      <c r="B14" s="39"/>
      <c r="C14" s="68"/>
      <c r="D14" s="67" t="s">
        <v>41</v>
      </c>
      <c r="E14" s="64">
        <f>E5+E8+E9+E12</f>
        <v>0</v>
      </c>
      <c r="F14" s="58">
        <v>0.23</v>
      </c>
      <c r="G14" s="64">
        <f>G5+G8+G9+G12</f>
        <v>0</v>
      </c>
      <c r="H14" s="64">
        <f>H5+H8+H9+H12</f>
        <v>0</v>
      </c>
    </row>
    <row r="15" spans="1:9" ht="25" customHeight="1" x14ac:dyDescent="0.25">
      <c r="C15" s="66"/>
      <c r="D15" s="67" t="s">
        <v>42</v>
      </c>
      <c r="E15" s="64">
        <f>E6+E10</f>
        <v>0</v>
      </c>
      <c r="F15" s="58">
        <v>0.23</v>
      </c>
      <c r="G15" s="64">
        <f>G6+G10</f>
        <v>0</v>
      </c>
      <c r="H15" s="64">
        <f>H6+H10</f>
        <v>0</v>
      </c>
    </row>
    <row r="16" spans="1:9" x14ac:dyDescent="0.25">
      <c r="B16" s="1"/>
      <c r="D16" s="54"/>
      <c r="E16" s="54"/>
      <c r="F16" s="54"/>
      <c r="G16" s="54"/>
      <c r="H16" s="54"/>
    </row>
    <row r="17" spans="2:8" x14ac:dyDescent="0.25">
      <c r="B17" s="29" t="s">
        <v>53</v>
      </c>
      <c r="E17" s="27"/>
      <c r="H17" s="27"/>
    </row>
    <row r="18" spans="2:8" x14ac:dyDescent="0.25">
      <c r="E18" s="27"/>
    </row>
    <row r="24" spans="2:8" x14ac:dyDescent="0.25">
      <c r="F24" s="17"/>
      <c r="G24" s="17"/>
    </row>
  </sheetData>
  <mergeCells count="1">
    <mergeCell ref="B2:H2"/>
  </mergeCells>
  <printOptions horizontalCentered="1"/>
  <pageMargins left="0" right="0" top="1.1811023622047245" bottom="0.78740157480314965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13</vt:i4>
      </vt:variant>
    </vt:vector>
  </HeadingPairs>
  <TitlesOfParts>
    <vt:vector size="13" baseType="lpstr">
      <vt:lpstr>1.DZ BW-6</vt:lpstr>
      <vt:lpstr>2.DZ BW-5</vt:lpstr>
      <vt:lpstr>3.Szp. Nr I BW-6</vt:lpstr>
      <vt:lpstr>4.GRAŻYNA BW-5</vt:lpstr>
      <vt:lpstr>5.KOTŁOWNIA BW-5</vt:lpstr>
      <vt:lpstr>6.MARKIEWICZ BW-5</vt:lpstr>
      <vt:lpstr>7.ZPZ BW-6</vt:lpstr>
      <vt:lpstr>8.MARKIEWICZ BW-3.6</vt:lpstr>
      <vt:lpstr>9.BRISTOL BW-3.6</vt:lpstr>
      <vt:lpstr>10.GOŁEBNIK BW-3.6</vt:lpstr>
      <vt:lpstr>11.ZDROJOWA BW-3.12T</vt:lpstr>
      <vt:lpstr>UC 2023</vt:lpstr>
      <vt:lpstr>UC OGÓŁEM (suma)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Jacek Skulski</dc:creator>
  <cp:lastModifiedBy>Sekretariat UC S.A.</cp:lastModifiedBy>
  <cp:lastPrinted>2024-07-24T10:24:24Z</cp:lastPrinted>
  <dcterms:created xsi:type="dcterms:W3CDTF">2017-07-25T07:57:10Z</dcterms:created>
  <dcterms:modified xsi:type="dcterms:W3CDTF">2024-09-19T11:44:31Z</dcterms:modified>
</cp:coreProperties>
</file>