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E:\wyjaśnienia sprzątanie\impel kadry\"/>
    </mc:Choice>
  </mc:AlternateContent>
  <xr:revisionPtr revIDLastSave="0" documentId="13_ncr:1_{0AFF7061-9A25-4C91-A985-F6DEE1D4CB3F}" xr6:coauthVersionLast="47" xr6:coauthVersionMax="47" xr10:uidLastSave="{00000000-0000-0000-0000-000000000000}"/>
  <bookViews>
    <workbookView xWindow="-120" yWindow="-120" windowWidth="19440" windowHeight="15000" tabRatio="866" xr2:uid="{00000000-000D-0000-FFFF-FFFF00000000}"/>
  </bookViews>
  <sheets>
    <sheet name="Wykształcenie - umowa o pracę" sheetId="7" r:id="rId1"/>
  </sheets>
  <definedNames>
    <definedName name="__Anonymous_Sheet_DB__3">#REF!</definedName>
    <definedName name="_xlnm.Print_Area" localSheetId="0">'Wykształcenie - umowa o pracę'!$A$1:$BA$54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U32" i="7" l="1"/>
  <c r="AU31" i="7"/>
  <c r="AU30" i="7"/>
  <c r="AU29" i="7"/>
  <c r="AU28" i="7"/>
  <c r="AU23" i="7"/>
  <c r="AU21" i="7"/>
  <c r="AU19" i="7"/>
  <c r="AU18" i="7"/>
  <c r="AU16" i="7"/>
  <c r="AU15" i="7"/>
  <c r="AU14" i="7"/>
  <c r="AU12" i="7"/>
  <c r="AU11" i="7"/>
  <c r="AU10" i="7"/>
  <c r="AU9" i="7"/>
  <c r="AU8" i="7"/>
  <c r="AU7" i="7"/>
  <c r="AU5" i="7"/>
  <c r="AU4" i="7"/>
  <c r="AU3" i="7"/>
  <c r="AO16" i="7"/>
  <c r="AO15" i="7"/>
  <c r="D52" i="7" l="1"/>
  <c r="C52" i="7"/>
  <c r="AL27" i="7"/>
  <c r="AO27" i="7" s="1"/>
  <c r="AL23" i="7"/>
  <c r="AO23" i="7" s="1"/>
  <c r="AL19" i="7"/>
  <c r="AO19" i="7" s="1"/>
  <c r="AL12" i="7"/>
  <c r="AO12" i="7" s="1"/>
  <c r="AL9" i="7"/>
  <c r="AO9" i="7" s="1"/>
  <c r="AL7" i="7"/>
  <c r="AO7" i="7" s="1"/>
  <c r="AL4" i="7"/>
  <c r="AO4" i="7" s="1"/>
  <c r="AL5" i="7"/>
  <c r="AO5" i="7" s="1"/>
  <c r="AL6" i="7"/>
  <c r="AO6" i="7" s="1"/>
  <c r="AL8" i="7"/>
  <c r="AO8" i="7" s="1"/>
  <c r="AL10" i="7"/>
  <c r="AO10" i="7" s="1"/>
  <c r="AL11" i="7"/>
  <c r="AO11" i="7" s="1"/>
  <c r="AL13" i="7"/>
  <c r="AO13" i="7" s="1"/>
  <c r="AL14" i="7"/>
  <c r="AO14" i="7" s="1"/>
  <c r="AL17" i="7"/>
  <c r="AO17" i="7" s="1"/>
  <c r="AL18" i="7"/>
  <c r="AO18" i="7" s="1"/>
  <c r="AL20" i="7"/>
  <c r="AO20" i="7" s="1"/>
  <c r="AL21" i="7"/>
  <c r="AO21" i="7" s="1"/>
  <c r="AL22" i="7"/>
  <c r="AO22" i="7" s="1"/>
  <c r="AL24" i="7"/>
  <c r="AO24" i="7" s="1"/>
  <c r="AL25" i="7"/>
  <c r="AO25" i="7" s="1"/>
  <c r="AL26" i="7"/>
  <c r="AO26" i="7" s="1"/>
  <c r="AL28" i="7"/>
  <c r="AO28" i="7" s="1"/>
  <c r="AL29" i="7"/>
  <c r="AO29" i="7" s="1"/>
  <c r="AL30" i="7"/>
  <c r="AO30" i="7" s="1"/>
  <c r="AL31" i="7"/>
  <c r="AO31" i="7" s="1"/>
  <c r="AL32" i="7"/>
  <c r="AO32" i="7" s="1"/>
  <c r="AL3" i="7"/>
  <c r="AO3" i="7" s="1"/>
</calcChain>
</file>

<file path=xl/sharedStrings.xml><?xml version="1.0" encoding="utf-8"?>
<sst xmlns="http://schemas.openxmlformats.org/spreadsheetml/2006/main" count="1526" uniqueCount="358">
  <si>
    <t>Imię i nazwisko</t>
  </si>
  <si>
    <t>Rodzaj umowy</t>
  </si>
  <si>
    <t>Wiek pracownika</t>
  </si>
  <si>
    <t>Ogólny staż pracy</t>
  </si>
  <si>
    <t>Staż pracy u zamawiającego</t>
  </si>
  <si>
    <t>etat</t>
  </si>
  <si>
    <t>Stałe dodatki (np. stażowy, premia regulaminowa)</t>
  </si>
  <si>
    <t>Wynagrodzenie zasadnicze brutto</t>
  </si>
  <si>
    <t>Nagroda jubileuszowa (data)</t>
  </si>
  <si>
    <t>Chronieni w związku z ochroną związkową oraz przedemerytlną (4 lata)</t>
  </si>
  <si>
    <t>Stopień niepełnosprawności</t>
  </si>
  <si>
    <t xml:space="preserve">Ważność badań lekarskich </t>
  </si>
  <si>
    <t>Ważność badań sanitarno-epidemiologicznych</t>
  </si>
  <si>
    <t>Szczepienia przeciwko WZW typu B</t>
  </si>
  <si>
    <t>Średnie/ m-c zwolnienia lekarskie</t>
  </si>
  <si>
    <t>umowa o pracę</t>
  </si>
  <si>
    <t>brak</t>
  </si>
  <si>
    <t>Okres wypowiedzenia</t>
  </si>
  <si>
    <t xml:space="preserve">brak informacji </t>
  </si>
  <si>
    <t>1 miesiąc</t>
  </si>
  <si>
    <t>07/2027r.</t>
  </si>
  <si>
    <t>01/2026r.</t>
  </si>
  <si>
    <t>nie</t>
  </si>
  <si>
    <t>55 lat</t>
  </si>
  <si>
    <t>3 miesiące</t>
  </si>
  <si>
    <t>17 dni kalendarzowych</t>
  </si>
  <si>
    <t>12 lat</t>
  </si>
  <si>
    <t>2 lata</t>
  </si>
  <si>
    <t>07/2026r.</t>
  </si>
  <si>
    <t>58 lat</t>
  </si>
  <si>
    <t>tak</t>
  </si>
  <si>
    <t>27 lat</t>
  </si>
  <si>
    <t>6 lat</t>
  </si>
  <si>
    <t>Odprawy emerytalne (osiągnięcie wieku emerytalnego - data)</t>
  </si>
  <si>
    <t>35 lat</t>
  </si>
  <si>
    <t>7 lat</t>
  </si>
  <si>
    <t>03/2025r.</t>
  </si>
  <si>
    <t>06/2027r.</t>
  </si>
  <si>
    <t>29 lat</t>
  </si>
  <si>
    <t>4 lata</t>
  </si>
  <si>
    <t>05/2027r.</t>
  </si>
  <si>
    <t>11/2024r.</t>
  </si>
  <si>
    <t>32 lata</t>
  </si>
  <si>
    <t>3 lata</t>
  </si>
  <si>
    <t>05/2026r.</t>
  </si>
  <si>
    <t>01/2025r.</t>
  </si>
  <si>
    <t>umiarkowany</t>
  </si>
  <si>
    <t>18 lat</t>
  </si>
  <si>
    <t>10/2026r.</t>
  </si>
  <si>
    <t>na emeryturze</t>
  </si>
  <si>
    <t>62 lata</t>
  </si>
  <si>
    <t>05/2025r.</t>
  </si>
  <si>
    <t>11/2026r.</t>
  </si>
  <si>
    <t>49 lat</t>
  </si>
  <si>
    <t>20 lat</t>
  </si>
  <si>
    <t>08/2025r.</t>
  </si>
  <si>
    <t>16 lat</t>
  </si>
  <si>
    <t>1 rok</t>
  </si>
  <si>
    <t>06/2025r.</t>
  </si>
  <si>
    <t>44 lata</t>
  </si>
  <si>
    <t>21 lat</t>
  </si>
  <si>
    <t>36 lat</t>
  </si>
  <si>
    <t>2 tygodnie</t>
  </si>
  <si>
    <t>39 lat</t>
  </si>
  <si>
    <t>10/2025r.</t>
  </si>
  <si>
    <t>57 lat</t>
  </si>
  <si>
    <t>20 dni kalendarzowych</t>
  </si>
  <si>
    <t>54 lata</t>
  </si>
  <si>
    <t>10 lat</t>
  </si>
  <si>
    <t>03/026r.</t>
  </si>
  <si>
    <t>03/2026r.</t>
  </si>
  <si>
    <t>51 lat</t>
  </si>
  <si>
    <t>25 dni kalenadarzowych</t>
  </si>
  <si>
    <t>02/2025r.</t>
  </si>
  <si>
    <t>8 dni kalendarzowych</t>
  </si>
  <si>
    <t>47 lat</t>
  </si>
  <si>
    <t>8 lat</t>
  </si>
  <si>
    <t>01/2027r.</t>
  </si>
  <si>
    <t>59 lat</t>
  </si>
  <si>
    <t>19 lat</t>
  </si>
  <si>
    <t>29 dni kalendarzowych</t>
  </si>
  <si>
    <t>lekki</t>
  </si>
  <si>
    <t>61 lat</t>
  </si>
  <si>
    <t>04/2026r.</t>
  </si>
  <si>
    <t>08/2027r.</t>
  </si>
  <si>
    <t>38 lat</t>
  </si>
  <si>
    <t>5 lat</t>
  </si>
  <si>
    <t>53 lata</t>
  </si>
  <si>
    <t>02/2026r.</t>
  </si>
  <si>
    <t>41 lat</t>
  </si>
  <si>
    <t>04/2027r.</t>
  </si>
  <si>
    <t>04/2025r.</t>
  </si>
  <si>
    <t>70 lat</t>
  </si>
  <si>
    <t>7 dni kalendarzowych</t>
  </si>
  <si>
    <t>15 lat</t>
  </si>
  <si>
    <t>09/2027r.</t>
  </si>
  <si>
    <t>obywatel Ukrainy</t>
  </si>
  <si>
    <t>09/2025r.</t>
  </si>
  <si>
    <t>31 lat</t>
  </si>
  <si>
    <t>23 lata</t>
  </si>
  <si>
    <t>45% - soboty, święta
2% - dod. stażowy</t>
  </si>
  <si>
    <t>45% - soboty, święta
6% - dod. stażowy</t>
  </si>
  <si>
    <t>45% - soboty, święta
7% - dod. stażowy</t>
  </si>
  <si>
    <t>2% - dod. stażowy</t>
  </si>
  <si>
    <t>45% - soboty, święta
3% - dod. stażowy</t>
  </si>
  <si>
    <t>45% - soboty, święta
1% - dod. stażowy</t>
  </si>
  <si>
    <t>45% - soboty, święta
65% - nocki
2% - dod. stażowy</t>
  </si>
  <si>
    <t>45% - soboty, święta
65% - nocki
7% - dod. stażowy</t>
  </si>
  <si>
    <t>45% - soboty, święta</t>
  </si>
  <si>
    <t>45% - soboty, święta
65% - nocki
1% - dod. stażowy</t>
  </si>
  <si>
    <t>7% - dod. stażowy</t>
  </si>
  <si>
    <t>45% - soboty, święta
4% - dod. stażowy</t>
  </si>
  <si>
    <t>29.05.2029r.</t>
  </si>
  <si>
    <t>21.01.2026r.</t>
  </si>
  <si>
    <t>02.11.2046r.</t>
  </si>
  <si>
    <t>16.12.2045r.</t>
  </si>
  <si>
    <t>28.12.2040r.</t>
  </si>
  <si>
    <t>14.03.2030r.</t>
  </si>
  <si>
    <t>08.07.2029r.</t>
  </si>
  <si>
    <t>27.06.2033r.</t>
  </si>
  <si>
    <t>05.01.2033r.</t>
  </si>
  <si>
    <t>01.09.2026r.</t>
  </si>
  <si>
    <t>02.05.2049r.</t>
  </si>
  <si>
    <t>17.09.2029r.</t>
  </si>
  <si>
    <t>27.12.2048r.</t>
  </si>
  <si>
    <t>07.08.2027r.</t>
  </si>
  <si>
    <t>25.10.2035r.</t>
  </si>
  <si>
    <t>30.07.2031r.</t>
  </si>
  <si>
    <t>28.06.2043r.</t>
  </si>
  <si>
    <t>05.03.2035r.</t>
  </si>
  <si>
    <t>08.11.2025r.</t>
  </si>
  <si>
    <t>04.03.2027r.</t>
  </si>
  <si>
    <t>24.10.2033r.</t>
  </si>
  <si>
    <t>Obywatel Urainy</t>
  </si>
  <si>
    <t>24.03.2030r.</t>
  </si>
  <si>
    <t>26.01.2037r.</t>
  </si>
  <si>
    <t>emerytka</t>
  </si>
  <si>
    <t>25.02.2052r.</t>
  </si>
  <si>
    <t>03.08.2055r.</t>
  </si>
  <si>
    <t>08/2026r.</t>
  </si>
  <si>
    <t>42 lata</t>
  </si>
  <si>
    <t>-</t>
  </si>
  <si>
    <t>10 dni</t>
  </si>
  <si>
    <t>23.07.2042r.</t>
  </si>
  <si>
    <t>Średniomiesięczne wynagrodzenie z ostatnich trzech miesięcy</t>
  </si>
  <si>
    <t>ZUS pracodawcy 20,01 / 21,51%</t>
  </si>
  <si>
    <t>doposażenie UP</t>
  </si>
  <si>
    <t>Oddział</t>
  </si>
  <si>
    <t>Umowa z PUP doposażenie</t>
  </si>
  <si>
    <t>Ilość salowych na poszczególnych oddziałach</t>
  </si>
  <si>
    <t>ZOL</t>
  </si>
  <si>
    <t>ADMINISTRACJA</t>
  </si>
  <si>
    <t>BLOK OPERACYJNY</t>
  </si>
  <si>
    <t>ODDZIAŁ CHIRURGII</t>
  </si>
  <si>
    <t>POŁ-GIN</t>
  </si>
  <si>
    <t>IZBA PRZYJĘĆ</t>
  </si>
  <si>
    <t>ODDZIAŁ REHABILITACJI</t>
  </si>
  <si>
    <t>ODDZIAŁ WEWNĘTRZNY</t>
  </si>
  <si>
    <t xml:space="preserve">ODDZIAŁ  </t>
  </si>
  <si>
    <t>ODDZIAŁ POŁOŻNICZO-GINEKOLOGICZNY</t>
  </si>
  <si>
    <t>ZAKŁAD OPIEKUŃCZO-LECZNICZY</t>
  </si>
  <si>
    <t xml:space="preserve">Umowa od </t>
  </si>
  <si>
    <t>Umowa do</t>
  </si>
  <si>
    <t>01.01.2018r.</t>
  </si>
  <si>
    <t>nieokreślony</t>
  </si>
  <si>
    <t>01.06.2017r.</t>
  </si>
  <si>
    <t>01.07.2017r.</t>
  </si>
  <si>
    <t>01.03.2023r.</t>
  </si>
  <si>
    <t>31.05.2025r.</t>
  </si>
  <si>
    <t>15.06.2022r.</t>
  </si>
  <si>
    <t>13.03.2025r.</t>
  </si>
  <si>
    <t>06.09.2021r.</t>
  </si>
  <si>
    <t>12.06.2017r.</t>
  </si>
  <si>
    <t>10.06.2024r.</t>
  </si>
  <si>
    <t>09.06.2026r.</t>
  </si>
  <si>
    <t>20.06.2022r.</t>
  </si>
  <si>
    <t>19.06.2025r.</t>
  </si>
  <si>
    <t>10.08.2020r.</t>
  </si>
  <si>
    <t>02.09.2019r.</t>
  </si>
  <si>
    <t>07.04.2023r.</t>
  </si>
  <si>
    <t>06.04.2025r.</t>
  </si>
  <si>
    <t>27.03.2023r.</t>
  </si>
  <si>
    <t>26.03.2025r.</t>
  </si>
  <si>
    <t>17.07.2024r.</t>
  </si>
  <si>
    <t>01.07.2022r.</t>
  </si>
  <si>
    <t>30.06.2025r.</t>
  </si>
  <si>
    <t>01.06.2018r.</t>
  </si>
  <si>
    <t>27.04.2017r.</t>
  </si>
  <si>
    <t>24.04.2023r.</t>
  </si>
  <si>
    <t>01.08.2023r.</t>
  </si>
  <si>
    <t>02.03.2022r.</t>
  </si>
  <si>
    <t>28.06.2021r.</t>
  </si>
  <si>
    <t>07.12.2020r.</t>
  </si>
  <si>
    <t>01.05.2017r.</t>
  </si>
  <si>
    <t>01.01.2023r.</t>
  </si>
  <si>
    <t>31.03.2025r.</t>
  </si>
  <si>
    <t>01.11.2022r.</t>
  </si>
  <si>
    <t>09.09.2024r.</t>
  </si>
  <si>
    <t>01.11.2024r.</t>
  </si>
  <si>
    <t>56 lat</t>
  </si>
  <si>
    <t>UMOWA O PRACĘ</t>
  </si>
  <si>
    <t>UMOWA ZLECENIE</t>
  </si>
  <si>
    <t>umowa zlecenie</t>
  </si>
  <si>
    <t>na czas wykonywania zadań</t>
  </si>
  <si>
    <t>09.07.2019r.</t>
  </si>
  <si>
    <t>28.11.2022r.</t>
  </si>
  <si>
    <t>11/2025r.</t>
  </si>
  <si>
    <t>PRM Gubin</t>
  </si>
  <si>
    <t>31,00 zł/ h</t>
  </si>
  <si>
    <t>06/2026r.</t>
  </si>
  <si>
    <t>65 lat</t>
  </si>
  <si>
    <t>17 lat</t>
  </si>
  <si>
    <t>ILOŚĆ OSÓB - etat</t>
  </si>
  <si>
    <t>ILOŚĆ OSÓB - zlecenie</t>
  </si>
  <si>
    <t>PAŃSTWOWE POGOTOWIE RATUNKOWE</t>
  </si>
  <si>
    <t>TAK</t>
  </si>
  <si>
    <t>NIE</t>
  </si>
  <si>
    <t>30,50 zł/ h</t>
  </si>
  <si>
    <t>01.01.2025r.</t>
  </si>
  <si>
    <t>ODDZIAŁ POŁOZNICZO-GINEKOLOGICZNY</t>
  </si>
  <si>
    <t>10/2027r.</t>
  </si>
  <si>
    <t>8 dni kalendarzowe</t>
  </si>
  <si>
    <t>12/2027r.</t>
  </si>
  <si>
    <t>02.01.2025r.</t>
  </si>
  <si>
    <t>ZAKŁAD FIZJOTERAPII</t>
  </si>
  <si>
    <t>Oddział Rehabilitacji
06.05.2025r.</t>
  </si>
  <si>
    <t>Oddział Wewnętrzny
26.04.2025</t>
  </si>
  <si>
    <t>Oddział Rehabilitacji
30.04.2025</t>
  </si>
  <si>
    <t>Data zmieniająca się dodatku stażowego</t>
  </si>
  <si>
    <r>
      <t xml:space="preserve">RTG
09.07.2026r. </t>
    </r>
    <r>
      <rPr>
        <sz val="9"/>
        <color rgb="FFFF0000"/>
        <rFont val="Arial"/>
        <family val="2"/>
        <charset val="238"/>
      </rPr>
      <t>Na umowę o pracę</t>
    </r>
  </si>
  <si>
    <t>Stan urlopów bieżących stan na 01.02.2025r.</t>
  </si>
  <si>
    <t>30 dni kalendarzowych</t>
  </si>
  <si>
    <t>15 dni kalendarzowych</t>
  </si>
  <si>
    <t>Godziny nadliczbowe</t>
  </si>
  <si>
    <t>Długotrwałe zwolnienia lekarskie pow. 30 dni (data od)</t>
  </si>
  <si>
    <t>Wykaz urlopów za 2023 i 2024 r. z uwzględnieniem dod. Urlopów</t>
  </si>
  <si>
    <t>Płeć</t>
  </si>
  <si>
    <t>Stanowisko</t>
  </si>
  <si>
    <t>Wymiar urlopu wypoczynkowego</t>
  </si>
  <si>
    <t>Wymiar urlopu rehabilitacyjny/ niepełnosprawność</t>
  </si>
  <si>
    <t>Możliwość pracy w niedziele i święta</t>
  </si>
  <si>
    <t>Okres rozliczeniowy</t>
  </si>
  <si>
    <t>System czasu pracy</t>
  </si>
  <si>
    <t>Wysokość odprawy emerytalnej</t>
  </si>
  <si>
    <t>Uprawnienia pieniężne</t>
  </si>
  <si>
    <t>Uprawnienia niepieniężne</t>
  </si>
  <si>
    <t>Zwolnienie powypadkowe/ świadczenie rehabilitacujne</t>
  </si>
  <si>
    <t>Urlop macierzyński/ rodzicielski/ wychowawczy/ bezpłatny</t>
  </si>
  <si>
    <t>Dodatek fukncyjny</t>
  </si>
  <si>
    <t>Godziny nocne</t>
  </si>
  <si>
    <t>salowa</t>
  </si>
  <si>
    <t>sprzątaczka</t>
  </si>
  <si>
    <t>sprzątaczka/ salowa</t>
  </si>
  <si>
    <t>równoważny</t>
  </si>
  <si>
    <t>kobieta</t>
  </si>
  <si>
    <t>dodatek stażowy, wynagrodzenie za urlop, premie uznaniowa, odprawa emerytalna, ZFŚS</t>
  </si>
  <si>
    <t>19.09.2024</t>
  </si>
  <si>
    <t>03.12.2024r. (kod B)</t>
  </si>
  <si>
    <t>od 06.12.2024r. - 07.03.2025r.</t>
  </si>
  <si>
    <t>26 dni</t>
  </si>
  <si>
    <t>12 dni</t>
  </si>
  <si>
    <t>48 h</t>
  </si>
  <si>
    <t>zgodnie z załącznikiem</t>
  </si>
  <si>
    <t>Kwota dodat. Stażowego (styczeń 2025r.)</t>
  </si>
  <si>
    <t>07/2025r.</t>
  </si>
  <si>
    <t>Gdziny świąteczne (średnia z 3 mscy.)</t>
  </si>
  <si>
    <t>44 h</t>
  </si>
  <si>
    <t>52 h</t>
  </si>
  <si>
    <t>06/ 2025 r.</t>
  </si>
  <si>
    <t>07/ 2025r.</t>
  </si>
  <si>
    <t>20 dni</t>
  </si>
  <si>
    <t>13 dni</t>
  </si>
  <si>
    <t>Stan urlopów zaległych stan na 01.02.2025r. w dniach</t>
  </si>
  <si>
    <t>Razem stałe składniki (wynagrodzenie zasadnicze brutto+dodatek stażowy brutto+zus pracodawcy brutto)</t>
  </si>
  <si>
    <t>0,835 (tj. 6 godz. I 20 min)</t>
  </si>
  <si>
    <t>03/ 2025r.</t>
  </si>
  <si>
    <t xml:space="preserve">0,604 (tj. 4 godz i 35 min) </t>
  </si>
  <si>
    <t>29 h</t>
  </si>
  <si>
    <t>40 h</t>
  </si>
  <si>
    <t>2 h</t>
  </si>
  <si>
    <t>8 h</t>
  </si>
  <si>
    <t>6,451 (tj. 45 godz i 9 min)</t>
  </si>
  <si>
    <t>33 h</t>
  </si>
  <si>
    <t>07/2025</t>
  </si>
  <si>
    <t>5,242 (tj. 39 godz i 45 min)</t>
  </si>
  <si>
    <t>36 h</t>
  </si>
  <si>
    <t>11,835 (tj. 89 godz i 45 min)</t>
  </si>
  <si>
    <t>11,714 (tj. 88 godz i 50 min)</t>
  </si>
  <si>
    <t>32 h</t>
  </si>
  <si>
    <t>39 h</t>
  </si>
  <si>
    <t>4,418 (tj. 33 godz i 30 min)</t>
  </si>
  <si>
    <t>1,923 (tj. 14 godz i 35 min)</t>
  </si>
  <si>
    <t>4 h</t>
  </si>
  <si>
    <t>9,167 (tj. 64 godz i 10 min)</t>
  </si>
  <si>
    <t>64 h</t>
  </si>
  <si>
    <t>38 h</t>
  </si>
  <si>
    <t>7,505 (tj. 56 godz i 55 min)</t>
  </si>
  <si>
    <t>15,242 (tj. 106 godz i 42 min)</t>
  </si>
  <si>
    <t>06/2017r.</t>
  </si>
  <si>
    <t>5,407 (tj. 41 godz)</t>
  </si>
  <si>
    <t>59 h</t>
  </si>
  <si>
    <t>1,044 (tj. 7 godz i 55 min)</t>
  </si>
  <si>
    <t>24 h</t>
  </si>
  <si>
    <t>7 dni</t>
  </si>
  <si>
    <t>8,426 (tj. 63 godz i 54 min)</t>
  </si>
  <si>
    <t>12/2025r.</t>
  </si>
  <si>
    <t>2 dni</t>
  </si>
  <si>
    <t>18,604 (tj. 141 godz i 5 min)</t>
  </si>
  <si>
    <t>47 h</t>
  </si>
  <si>
    <t>56 h</t>
  </si>
  <si>
    <t>70 h</t>
  </si>
  <si>
    <t>5 dni</t>
  </si>
  <si>
    <t>3,418 (tj. 25 godz i 55 min)</t>
  </si>
  <si>
    <t>9 dni</t>
  </si>
  <si>
    <t>0,967 (tj. 7 godz i 20 min)</t>
  </si>
  <si>
    <t>13,250 (tj. 100 godz i 29 min)</t>
  </si>
  <si>
    <t>4,495 (tj. 34 godz i 5 min)</t>
  </si>
  <si>
    <t>6 dni</t>
  </si>
  <si>
    <t>5,418 (tj. 41 godz i 5 min)</t>
  </si>
  <si>
    <t>PPK (1,5% pracodawca;2%pracownik) od wynagrodzenia brutto</t>
  </si>
  <si>
    <t>1,5% 82,73 2%110,31</t>
  </si>
  <si>
    <t>Ubezpieczenie grupowe (Nationale Nederlanden)</t>
  </si>
  <si>
    <t>Pracownikom udzielane są poyczki z ZFŚS - przekazywani pracownicy ich nie posiadają</t>
  </si>
  <si>
    <t>Świadczenia z ZFŚS  - zasady wypłacania: wysokość dochodu, wypłata 3 razy w roku (św.Wielkanocne marzec-kwiecień; wczasy pod gruszą - indywidualnie w czasie urlopu 2 tyg; Boże Narodzenie - grudzień)</t>
  </si>
  <si>
    <t>Składniki wynagrodzenia(dodatek świąteczny i nocny+premia)</t>
  </si>
  <si>
    <t>Pracownik możliwy do zatrudnienia po upływie umowy</t>
  </si>
  <si>
    <t>Świadczenia wypłacane z ZFŚS ustala komisja. Są to świadczenia nieobligatoryjne (zajączek, Boże Narodzenie, wczasy pod gruszą)</t>
  </si>
  <si>
    <t>500,00zł-650,00zł na każde świadczenie</t>
  </si>
  <si>
    <t>Pracownik nr1</t>
  </si>
  <si>
    <t>Pracownik nr2</t>
  </si>
  <si>
    <t>Pracownik nr3</t>
  </si>
  <si>
    <t>Pracownik nr4</t>
  </si>
  <si>
    <t>Pracownik nr5</t>
  </si>
  <si>
    <t>Pracownik nr6</t>
  </si>
  <si>
    <t>Pracownik nr7</t>
  </si>
  <si>
    <t>Pracownik nr8</t>
  </si>
  <si>
    <t>Pracownik nr9</t>
  </si>
  <si>
    <t>Pracownik nr10</t>
  </si>
  <si>
    <t>Pracownik nr11</t>
  </si>
  <si>
    <t>Pracownik nr12</t>
  </si>
  <si>
    <t>Pracownik nr13</t>
  </si>
  <si>
    <t>Pracownik nr14</t>
  </si>
  <si>
    <t>Pracownik nr15</t>
  </si>
  <si>
    <t>Pracownik nr16</t>
  </si>
  <si>
    <t>Pracownik nr17</t>
  </si>
  <si>
    <t>Pracownik nr18</t>
  </si>
  <si>
    <t>Pracownik nr19</t>
  </si>
  <si>
    <t>Pracownik nr20</t>
  </si>
  <si>
    <t>Pracownik nr21</t>
  </si>
  <si>
    <t>Pracownik nr22</t>
  </si>
  <si>
    <t>Pracownik nr23</t>
  </si>
  <si>
    <t>Pracownik nr24</t>
  </si>
  <si>
    <t>Pracownik nr25</t>
  </si>
  <si>
    <t>Pracownik nr26</t>
  </si>
  <si>
    <t>Pracownik nr27</t>
  </si>
  <si>
    <t>Pracownik nr28</t>
  </si>
  <si>
    <t>Pracownik nr29</t>
  </si>
  <si>
    <t>Pracownik nr30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</si>
</sst>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zł&quot;_-;\-* #,##0.00\ &quot;zł&quot;_-;_-* &quot;-&quot;??\ &quot;zł&quot;_-;_-@_-"/>
    <numFmt numFmtId="164" formatCode="#,##0.00\ [$zł-415];[Red]\-#,##0.00\ [$zł-415]"/>
    <numFmt numFmtId="165" formatCode="#,##0.00\ &quot;zł&quot;"/>
    <numFmt numFmtId="166" formatCode="#,##0_ ;[Red]\-#,##0\ "/>
  </numFmts>
  <fonts count="21" x14ac:knownFonts="1">
    <font>
      <sz val="10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10"/>
      <name val="Arial"/>
      <family val="2"/>
      <charset val="238"/>
    </font>
    <font>
      <b/>
      <sz val="10"/>
      <color indexed="9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u/>
      <sz val="10"/>
      <color indexed="12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63"/>
      <name val="Arial"/>
      <family val="2"/>
      <charset val="238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sz val="6"/>
      <name val="Arial"/>
      <family val="2"/>
      <charset val="238"/>
    </font>
    <font>
      <sz val="9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</fonts>
  <fills count="15">
    <fill>
      <patternFill patternType="none"/>
    </fill>
    <fill>
      <patternFill patternType="gray125"/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45"/>
      </patternFill>
    </fill>
    <fill>
      <patternFill patternType="solid">
        <fgColor indexed="10"/>
        <bgColor indexed="60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/>
        <bgColor indexed="64"/>
      </patternFill>
    </fill>
  </fills>
  <borders count="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4" fillId="6" borderId="0" applyNumberFormat="0" applyBorder="0" applyAlignment="0" applyProtection="0"/>
    <xf numFmtId="0" fontId="5" fillId="0" borderId="0" applyNumberFormat="0" applyFill="0" applyBorder="0" applyAlignment="0" applyProtection="0"/>
    <xf numFmtId="0" fontId="6" fillId="7" borderId="0" applyNumberFormat="0" applyBorder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8" borderId="0" applyNumberFormat="0" applyBorder="0" applyAlignment="0" applyProtection="0"/>
    <xf numFmtId="0" fontId="12" fillId="8" borderId="1" applyNumberFormat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4" fillId="0" borderId="0" applyFont="0" applyFill="0" applyBorder="0" applyAlignment="0" applyProtection="0"/>
  </cellStyleXfs>
  <cellXfs count="115">
    <xf numFmtId="0" fontId="0" fillId="0" borderId="0" xfId="0"/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65" fontId="13" fillId="0" borderId="2" xfId="0" applyNumberFormat="1" applyFont="1" applyBorder="1" applyAlignment="1">
      <alignment horizontal="center" vertical="center" wrapText="1"/>
    </xf>
    <xf numFmtId="165" fontId="13" fillId="0" borderId="0" xfId="0" applyNumberFormat="1" applyFont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9" fontId="13" fillId="0" borderId="2" xfId="0" applyNumberFormat="1" applyFont="1" applyBorder="1" applyAlignment="1">
      <alignment horizontal="center" vertical="center" wrapText="1"/>
    </xf>
    <xf numFmtId="44" fontId="13" fillId="0" borderId="2" xfId="18" applyFont="1" applyFill="1" applyBorder="1" applyAlignment="1">
      <alignment horizontal="center" vertical="center"/>
    </xf>
    <xf numFmtId="44" fontId="13" fillId="0" borderId="0" xfId="18" applyFont="1" applyBorder="1" applyAlignment="1">
      <alignment horizontal="center" vertical="center"/>
    </xf>
    <xf numFmtId="44" fontId="13" fillId="0" borderId="0" xfId="18" applyFont="1" applyBorder="1" applyAlignment="1">
      <alignment horizontal="center" vertical="center" wrapText="1"/>
    </xf>
    <xf numFmtId="44" fontId="13" fillId="0" borderId="0" xfId="18" applyFont="1" applyAlignment="1">
      <alignment horizontal="center" vertical="center" wrapText="1"/>
    </xf>
    <xf numFmtId="0" fontId="13" fillId="10" borderId="0" xfId="0" applyFont="1" applyFill="1" applyAlignment="1">
      <alignment horizontal="center" vertical="center" wrapText="1"/>
    </xf>
    <xf numFmtId="9" fontId="13" fillId="0" borderId="0" xfId="0" applyNumberFormat="1" applyFont="1" applyAlignment="1">
      <alignment horizontal="center" vertical="center" wrapText="1"/>
    </xf>
    <xf numFmtId="44" fontId="13" fillId="0" borderId="0" xfId="18" applyFont="1" applyFill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11" borderId="5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/>
    </xf>
    <xf numFmtId="0" fontId="13" fillId="12" borderId="5" xfId="0" applyFont="1" applyFill="1" applyBorder="1" applyAlignment="1">
      <alignment horizontal="center" vertical="center" wrapText="1"/>
    </xf>
    <xf numFmtId="0" fontId="15" fillId="9" borderId="2" xfId="0" applyFont="1" applyFill="1" applyBorder="1" applyAlignment="1">
      <alignment horizontal="center" vertical="center" wrapText="1"/>
    </xf>
    <xf numFmtId="165" fontId="15" fillId="9" borderId="2" xfId="0" applyNumberFormat="1" applyFont="1" applyFill="1" applyBorder="1" applyAlignment="1">
      <alignment horizontal="center" vertical="center" wrapText="1"/>
    </xf>
    <xf numFmtId="164" fontId="15" fillId="9" borderId="2" xfId="0" applyNumberFormat="1" applyFont="1" applyFill="1" applyBorder="1" applyAlignment="1">
      <alignment horizontal="center" vertical="center" wrapText="1"/>
    </xf>
    <xf numFmtId="44" fontId="15" fillId="9" borderId="2" xfId="18" applyFont="1" applyFill="1" applyBorder="1" applyAlignment="1">
      <alignment horizontal="center" vertical="center" wrapText="1"/>
    </xf>
    <xf numFmtId="166" fontId="16" fillId="10" borderId="2" xfId="0" applyNumberFormat="1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 vertical="center" wrapText="1"/>
    </xf>
    <xf numFmtId="165" fontId="13" fillId="11" borderId="2" xfId="0" applyNumberFormat="1" applyFont="1" applyFill="1" applyBorder="1" applyAlignment="1">
      <alignment horizontal="center" vertical="center" wrapText="1"/>
    </xf>
    <xf numFmtId="164" fontId="13" fillId="11" borderId="2" xfId="0" applyNumberFormat="1" applyFont="1" applyFill="1" applyBorder="1" applyAlignment="1">
      <alignment horizontal="center" vertical="center" wrapText="1"/>
    </xf>
    <xf numFmtId="0" fontId="13" fillId="11" borderId="2" xfId="0" applyFont="1" applyFill="1" applyBorder="1" applyAlignment="1">
      <alignment horizontal="center" vertical="center"/>
    </xf>
    <xf numFmtId="21" fontId="13" fillId="11" borderId="2" xfId="0" applyNumberFormat="1" applyFont="1" applyFill="1" applyBorder="1" applyAlignment="1">
      <alignment horizontal="center" vertical="center" wrapText="1"/>
    </xf>
    <xf numFmtId="9" fontId="13" fillId="11" borderId="2" xfId="0" applyNumberFormat="1" applyFont="1" applyFill="1" applyBorder="1" applyAlignment="1">
      <alignment horizontal="center" vertical="center" wrapText="1"/>
    </xf>
    <xf numFmtId="44" fontId="13" fillId="11" borderId="2" xfId="18" applyFont="1" applyFill="1" applyBorder="1" applyAlignment="1">
      <alignment horizontal="center" vertical="center"/>
    </xf>
    <xf numFmtId="0" fontId="13" fillId="11" borderId="0" xfId="0" applyFont="1" applyFill="1" applyAlignment="1">
      <alignment horizontal="center" vertical="center"/>
    </xf>
    <xf numFmtId="14" fontId="13" fillId="11" borderId="2" xfId="0" applyNumberFormat="1" applyFont="1" applyFill="1" applyBorder="1" applyAlignment="1">
      <alignment horizontal="center" vertical="center" wrapText="1"/>
    </xf>
    <xf numFmtId="14" fontId="13" fillId="11" borderId="2" xfId="0" applyNumberFormat="1" applyFont="1" applyFill="1" applyBorder="1" applyAlignment="1">
      <alignment horizontal="center" vertical="center"/>
    </xf>
    <xf numFmtId="0" fontId="13" fillId="10" borderId="2" xfId="0" applyFont="1" applyFill="1" applyBorder="1" applyAlignment="1">
      <alignment horizontal="center" vertical="center" wrapText="1"/>
    </xf>
    <xf numFmtId="165" fontId="13" fillId="10" borderId="2" xfId="0" applyNumberFormat="1" applyFont="1" applyFill="1" applyBorder="1" applyAlignment="1">
      <alignment horizontal="center" vertical="center" wrapText="1"/>
    </xf>
    <xf numFmtId="164" fontId="13" fillId="10" borderId="2" xfId="0" applyNumberFormat="1" applyFont="1" applyFill="1" applyBorder="1" applyAlignment="1">
      <alignment horizontal="center" vertical="center" wrapText="1"/>
    </xf>
    <xf numFmtId="0" fontId="13" fillId="10" borderId="2" xfId="0" applyFont="1" applyFill="1" applyBorder="1" applyAlignment="1">
      <alignment horizontal="center" vertical="center"/>
    </xf>
    <xf numFmtId="9" fontId="13" fillId="10" borderId="2" xfId="0" applyNumberFormat="1" applyFont="1" applyFill="1" applyBorder="1" applyAlignment="1">
      <alignment horizontal="center" vertical="center" wrapText="1"/>
    </xf>
    <xf numFmtId="44" fontId="13" fillId="10" borderId="2" xfId="18" applyFont="1" applyFill="1" applyBorder="1" applyAlignment="1">
      <alignment horizontal="center" vertical="center"/>
    </xf>
    <xf numFmtId="0" fontId="15" fillId="10" borderId="2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9" fillId="9" borderId="2" xfId="0" applyFont="1" applyFill="1" applyBorder="1" applyAlignment="1">
      <alignment horizontal="center" vertical="center" wrapText="1"/>
    </xf>
    <xf numFmtId="9" fontId="18" fillId="0" borderId="0" xfId="0" applyNumberFormat="1" applyFont="1" applyAlignment="1">
      <alignment horizontal="center" vertical="center" wrapText="1"/>
    </xf>
    <xf numFmtId="44" fontId="18" fillId="0" borderId="0" xfId="18" applyFont="1" applyFill="1" applyBorder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11" borderId="2" xfId="0" applyFont="1" applyFill="1" applyBorder="1" applyAlignment="1">
      <alignment horizontal="center" vertical="center"/>
    </xf>
    <xf numFmtId="0" fontId="18" fillId="10" borderId="2" xfId="0" applyFont="1" applyFill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164" fontId="18" fillId="0" borderId="0" xfId="0" applyNumberFormat="1" applyFont="1" applyAlignment="1">
      <alignment horizontal="center" vertical="center" wrapText="1"/>
    </xf>
    <xf numFmtId="164" fontId="18" fillId="11" borderId="2" xfId="0" applyNumberFormat="1" applyFont="1" applyFill="1" applyBorder="1" applyAlignment="1">
      <alignment horizontal="center" vertical="center" wrapText="1"/>
    </xf>
    <xf numFmtId="164" fontId="18" fillId="10" borderId="2" xfId="0" applyNumberFormat="1" applyFont="1" applyFill="1" applyBorder="1" applyAlignment="1">
      <alignment horizontal="center" vertical="center" wrapText="1"/>
    </xf>
    <xf numFmtId="21" fontId="18" fillId="11" borderId="2" xfId="0" applyNumberFormat="1" applyFont="1" applyFill="1" applyBorder="1" applyAlignment="1">
      <alignment horizontal="center" vertical="center" wrapText="1"/>
    </xf>
    <xf numFmtId="0" fontId="18" fillId="11" borderId="2" xfId="0" applyFont="1" applyFill="1" applyBorder="1" applyAlignment="1">
      <alignment horizontal="center" vertical="center" wrapText="1"/>
    </xf>
    <xf numFmtId="0" fontId="18" fillId="10" borderId="2" xfId="0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64" fontId="19" fillId="9" borderId="2" xfId="0" applyNumberFormat="1" applyFont="1" applyFill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0" fontId="18" fillId="13" borderId="0" xfId="0" applyFont="1" applyFill="1" applyAlignment="1">
      <alignment horizontal="center" vertical="center" wrapText="1"/>
    </xf>
    <xf numFmtId="0" fontId="18" fillId="0" borderId="0" xfId="0" applyFont="1" applyAlignment="1">
      <alignment vertical="center" wrapText="1"/>
    </xf>
    <xf numFmtId="165" fontId="19" fillId="9" borderId="2" xfId="0" applyNumberFormat="1" applyFont="1" applyFill="1" applyBorder="1" applyAlignment="1">
      <alignment horizontal="center" vertical="center" wrapText="1"/>
    </xf>
    <xf numFmtId="165" fontId="18" fillId="11" borderId="2" xfId="0" applyNumberFormat="1" applyFont="1" applyFill="1" applyBorder="1" applyAlignment="1">
      <alignment horizontal="center" vertical="center" wrapText="1"/>
    </xf>
    <xf numFmtId="165" fontId="18" fillId="10" borderId="2" xfId="0" applyNumberFormat="1" applyFont="1" applyFill="1" applyBorder="1" applyAlignment="1">
      <alignment horizontal="center" vertical="center" wrapText="1"/>
    </xf>
    <xf numFmtId="165" fontId="18" fillId="0" borderId="2" xfId="0" applyNumberFormat="1" applyFont="1" applyBorder="1" applyAlignment="1">
      <alignment horizontal="center" vertical="center" wrapText="1"/>
    </xf>
    <xf numFmtId="165" fontId="18" fillId="0" borderId="0" xfId="0" applyNumberFormat="1" applyFont="1" applyAlignment="1">
      <alignment horizontal="center" vertical="center" wrapText="1"/>
    </xf>
    <xf numFmtId="0" fontId="18" fillId="12" borderId="0" xfId="0" applyFont="1" applyFill="1" applyAlignment="1">
      <alignment horizontal="center" vertical="center" wrapText="1"/>
    </xf>
    <xf numFmtId="166" fontId="20" fillId="10" borderId="0" xfId="0" applyNumberFormat="1" applyFont="1" applyFill="1" applyAlignment="1">
      <alignment horizontal="center" vertical="center" wrapText="1"/>
    </xf>
    <xf numFmtId="44" fontId="19" fillId="9" borderId="2" xfId="18" applyFont="1" applyFill="1" applyBorder="1" applyAlignment="1">
      <alignment horizontal="center" vertical="center" wrapText="1"/>
    </xf>
    <xf numFmtId="44" fontId="18" fillId="11" borderId="2" xfId="18" applyFont="1" applyFill="1" applyBorder="1" applyAlignment="1">
      <alignment horizontal="center" vertical="center"/>
    </xf>
    <xf numFmtId="44" fontId="18" fillId="10" borderId="2" xfId="18" applyFont="1" applyFill="1" applyBorder="1" applyAlignment="1">
      <alignment horizontal="center" vertical="center"/>
    </xf>
    <xf numFmtId="44" fontId="18" fillId="0" borderId="2" xfId="18" applyFont="1" applyFill="1" applyBorder="1" applyAlignment="1">
      <alignment horizontal="center" vertical="center"/>
    </xf>
    <xf numFmtId="44" fontId="18" fillId="0" borderId="0" xfId="18" applyFont="1" applyBorder="1" applyAlignment="1">
      <alignment horizontal="center" vertical="center"/>
    </xf>
    <xf numFmtId="44" fontId="18" fillId="0" borderId="0" xfId="18" applyFont="1" applyBorder="1" applyAlignment="1">
      <alignment horizontal="center" vertical="center" wrapText="1"/>
    </xf>
    <xf numFmtId="44" fontId="18" fillId="0" borderId="0" xfId="18" applyFont="1" applyAlignment="1">
      <alignment horizontal="center" vertical="center" wrapText="1"/>
    </xf>
    <xf numFmtId="49" fontId="19" fillId="9" borderId="2" xfId="0" applyNumberFormat="1" applyFont="1" applyFill="1" applyBorder="1" applyAlignment="1">
      <alignment horizontal="center" vertical="center" wrapText="1"/>
    </xf>
    <xf numFmtId="49" fontId="18" fillId="11" borderId="2" xfId="0" applyNumberFormat="1" applyFont="1" applyFill="1" applyBorder="1" applyAlignment="1">
      <alignment horizontal="center" vertical="center" wrapText="1"/>
    </xf>
    <xf numFmtId="49" fontId="18" fillId="10" borderId="2" xfId="0" applyNumberFormat="1" applyFont="1" applyFill="1" applyBorder="1" applyAlignment="1">
      <alignment horizontal="center" vertical="center" wrapText="1"/>
    </xf>
    <xf numFmtId="49" fontId="18" fillId="0" borderId="2" xfId="0" applyNumberFormat="1" applyFont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49" fontId="18" fillId="13" borderId="0" xfId="0" applyNumberFormat="1" applyFont="1" applyFill="1" applyAlignment="1">
      <alignment horizontal="center" vertical="center" wrapText="1"/>
    </xf>
    <xf numFmtId="49" fontId="18" fillId="0" borderId="0" xfId="0" applyNumberFormat="1" applyFont="1" applyAlignment="1">
      <alignment vertical="center" wrapText="1"/>
    </xf>
    <xf numFmtId="165" fontId="18" fillId="0" borderId="0" xfId="18" applyNumberFormat="1" applyFont="1" applyFill="1" applyBorder="1" applyAlignment="1">
      <alignment horizontal="center" vertical="center"/>
    </xf>
    <xf numFmtId="165" fontId="18" fillId="0" borderId="0" xfId="0" applyNumberFormat="1" applyFont="1" applyAlignment="1">
      <alignment horizontal="center" vertical="center"/>
    </xf>
    <xf numFmtId="49" fontId="18" fillId="0" borderId="0" xfId="18" applyNumberFormat="1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165" fontId="18" fillId="11" borderId="2" xfId="18" applyNumberFormat="1" applyFont="1" applyFill="1" applyBorder="1" applyAlignment="1">
      <alignment horizontal="center" vertical="center"/>
    </xf>
    <xf numFmtId="165" fontId="18" fillId="10" borderId="2" xfId="18" applyNumberFormat="1" applyFont="1" applyFill="1" applyBorder="1" applyAlignment="1">
      <alignment horizontal="center" vertical="center"/>
    </xf>
    <xf numFmtId="165" fontId="18" fillId="0" borderId="2" xfId="18" applyNumberFormat="1" applyFont="1" applyFill="1" applyBorder="1" applyAlignment="1">
      <alignment horizontal="center" vertical="center"/>
    </xf>
    <xf numFmtId="44" fontId="13" fillId="10" borderId="2" xfId="18" applyFont="1" applyFill="1" applyBorder="1" applyAlignment="1">
      <alignment horizontal="center" vertical="center" wrapText="1"/>
    </xf>
    <xf numFmtId="44" fontId="13" fillId="0" borderId="0" xfId="18" applyFont="1" applyAlignment="1">
      <alignment horizontal="center" vertical="center"/>
    </xf>
    <xf numFmtId="44" fontId="13" fillId="0" borderId="2" xfId="18" applyFont="1" applyBorder="1" applyAlignment="1">
      <alignment horizontal="center" vertical="center"/>
    </xf>
    <xf numFmtId="165" fontId="13" fillId="11" borderId="2" xfId="18" applyNumberFormat="1" applyFont="1" applyFill="1" applyBorder="1" applyAlignment="1">
      <alignment horizontal="center" vertical="center"/>
    </xf>
    <xf numFmtId="0" fontId="13" fillId="14" borderId="3" xfId="0" applyFont="1" applyFill="1" applyBorder="1" applyAlignment="1">
      <alignment vertical="center" wrapText="1"/>
    </xf>
    <xf numFmtId="0" fontId="13" fillId="14" borderId="4" xfId="0" applyFont="1" applyFill="1" applyBorder="1" applyAlignment="1">
      <alignment vertical="center" wrapText="1"/>
    </xf>
    <xf numFmtId="0" fontId="13" fillId="14" borderId="5" xfId="0" applyFont="1" applyFill="1" applyBorder="1" applyAlignment="1">
      <alignment vertical="center" wrapText="1"/>
    </xf>
    <xf numFmtId="44" fontId="13" fillId="0" borderId="2" xfId="18" applyFont="1" applyBorder="1" applyAlignment="1">
      <alignment horizontal="center" vertical="center" wrapText="1"/>
    </xf>
    <xf numFmtId="166" fontId="16" fillId="10" borderId="2" xfId="0" applyNumberFormat="1" applyFont="1" applyFill="1" applyBorder="1" applyAlignment="1">
      <alignment horizontal="center" vertical="center" wrapText="1"/>
    </xf>
    <xf numFmtId="0" fontId="13" fillId="14" borderId="3" xfId="0" applyFont="1" applyFill="1" applyBorder="1" applyAlignment="1">
      <alignment horizontal="center" vertical="center" wrapText="1"/>
    </xf>
    <xf numFmtId="0" fontId="13" fillId="14" borderId="4" xfId="0" applyFont="1" applyFill="1" applyBorder="1" applyAlignment="1">
      <alignment horizontal="center" vertical="center" wrapText="1"/>
    </xf>
    <xf numFmtId="0" fontId="13" fillId="14" borderId="5" xfId="0" applyFont="1" applyFill="1" applyBorder="1" applyAlignment="1">
      <alignment horizontal="center" vertical="center" wrapText="1"/>
    </xf>
    <xf numFmtId="0" fontId="13" fillId="11" borderId="3" xfId="0" applyFont="1" applyFill="1" applyBorder="1" applyAlignment="1">
      <alignment horizontal="center" vertical="center" wrapText="1"/>
    </xf>
    <xf numFmtId="0" fontId="13" fillId="11" borderId="5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13" borderId="3" xfId="0" applyFont="1" applyFill="1" applyBorder="1" applyAlignment="1">
      <alignment horizontal="center" vertical="center" wrapText="1"/>
    </xf>
    <xf numFmtId="0" fontId="13" fillId="13" borderId="4" xfId="0" applyFont="1" applyFill="1" applyBorder="1" applyAlignment="1">
      <alignment horizontal="center" vertical="center" wrapText="1"/>
    </xf>
    <xf numFmtId="0" fontId="13" fillId="13" borderId="5" xfId="0" applyFont="1" applyFill="1" applyBorder="1" applyAlignment="1">
      <alignment horizontal="center" vertical="center" wrapText="1"/>
    </xf>
    <xf numFmtId="0" fontId="13" fillId="12" borderId="3" xfId="0" applyFont="1" applyFill="1" applyBorder="1" applyAlignment="1">
      <alignment horizontal="center" vertical="center" wrapText="1"/>
    </xf>
    <xf numFmtId="0" fontId="13" fillId="12" borderId="5" xfId="0" applyFont="1" applyFill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/>
    </xf>
    <xf numFmtId="0" fontId="13" fillId="11" borderId="3" xfId="0" applyFont="1" applyFill="1" applyBorder="1" applyAlignment="1">
      <alignment horizontal="center" vertical="center"/>
    </xf>
    <xf numFmtId="0" fontId="13" fillId="11" borderId="5" xfId="0" applyFont="1" applyFill="1" applyBorder="1" applyAlignment="1">
      <alignment horizontal="center" vertical="center"/>
    </xf>
  </cellXfs>
  <cellStyles count="19">
    <cellStyle name="Accent" xfId="1" xr:uid="{00000000-0005-0000-0000-000000000000}"/>
    <cellStyle name="Accent 1" xfId="2" xr:uid="{00000000-0005-0000-0000-000001000000}"/>
    <cellStyle name="Accent 2" xfId="3" xr:uid="{00000000-0005-0000-0000-000002000000}"/>
    <cellStyle name="Accent 3" xfId="4" xr:uid="{00000000-0005-0000-0000-000003000000}"/>
    <cellStyle name="Bad" xfId="5" xr:uid="{00000000-0005-0000-0000-000004000000}"/>
    <cellStyle name="Error" xfId="6" xr:uid="{00000000-0005-0000-0000-000005000000}"/>
    <cellStyle name="Footnote" xfId="7" xr:uid="{00000000-0005-0000-0000-000006000000}"/>
    <cellStyle name="Good" xfId="8" xr:uid="{00000000-0005-0000-0000-000007000000}"/>
    <cellStyle name="Heading" xfId="9" xr:uid="{00000000-0005-0000-0000-000008000000}"/>
    <cellStyle name="Heading 1" xfId="10" xr:uid="{00000000-0005-0000-0000-000009000000}"/>
    <cellStyle name="Heading 2" xfId="11" xr:uid="{00000000-0005-0000-0000-00000A000000}"/>
    <cellStyle name="Hyperlink" xfId="12" xr:uid="{00000000-0005-0000-0000-00000B000000}"/>
    <cellStyle name="Neutral" xfId="13" xr:uid="{00000000-0005-0000-0000-00000C000000}"/>
    <cellStyle name="Normalny" xfId="0" builtinId="0"/>
    <cellStyle name="Note" xfId="14" xr:uid="{00000000-0005-0000-0000-00000E000000}"/>
    <cellStyle name="Status" xfId="15" xr:uid="{00000000-0005-0000-0000-00000F000000}"/>
    <cellStyle name="Text" xfId="16" xr:uid="{00000000-0005-0000-0000-000010000000}"/>
    <cellStyle name="Walutowy" xfId="18" builtinId="4"/>
    <cellStyle name="Warning" xfId="17" xr:uid="{00000000-0005-0000-0000-00001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FF00"/>
      <rgbColor rgb="000000EE"/>
      <rgbColor rgb="00FFFF00"/>
      <rgbColor rgb="00FF00FF"/>
      <rgbColor rgb="0000FFFF"/>
      <rgbColor rgb="00800000"/>
      <rgbColor rgb="00006600"/>
      <rgbColor rgb="00000080"/>
      <rgbColor rgb="00996600"/>
      <rgbColor rgb="00800080"/>
      <rgbColor rgb="00008080"/>
      <rgbColor rgb="00B2B2B2"/>
      <rgbColor rgb="00808080"/>
      <rgbColor rgb="009999FF"/>
      <rgbColor rgb="00993366"/>
      <rgbColor rgb="00FFFFCC"/>
      <rgbColor rgb="00E6E6FF"/>
      <rgbColor rgb="00660066"/>
      <rgbColor rgb="00FF8080"/>
      <rgbColor rgb="000066CC"/>
      <rgbColor rgb="00DDDDDD"/>
      <rgbColor rgb="00000080"/>
      <rgbColor rgb="00FF00FF"/>
      <rgbColor rgb="00FFFF38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D7D7"/>
      <rgbColor rgb="0099CCFF"/>
      <rgbColor rgb="00F7D1D5"/>
      <rgbColor rgb="00CC99FF"/>
      <rgbColor rgb="00FFCCCC"/>
      <rgbColor rgb="003366FF"/>
      <rgbColor rgb="0033CCCC"/>
      <rgbColor rgb="00BBE33D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CE181E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V129"/>
  <sheetViews>
    <sheetView tabSelected="1" zoomScale="70" zoomScaleNormal="70" workbookViewId="0">
      <pane ySplit="1" topLeftCell="A32" activePane="bottomLeft" state="frozen"/>
      <selection pane="bottomLeft" activeCell="BA24" sqref="BA24"/>
    </sheetView>
  </sheetViews>
  <sheetFormatPr defaultColWidth="11.5703125" defaultRowHeight="12" x14ac:dyDescent="0.2"/>
  <cols>
    <col min="1" max="1" width="13.28515625" style="2" customWidth="1"/>
    <col min="2" max="2" width="5.42578125" style="2" customWidth="1"/>
    <col min="3" max="3" width="9.85546875" style="2" customWidth="1"/>
    <col min="4" max="4" width="9.42578125" style="2" customWidth="1"/>
    <col min="5" max="5" width="4" style="2" customWidth="1"/>
    <col min="6" max="6" width="6.140625" style="51" customWidth="1"/>
    <col min="7" max="7" width="9.7109375" style="2" customWidth="1"/>
    <col min="8" max="8" width="6.7109375" style="51" customWidth="1"/>
    <col min="9" max="9" width="4.5703125" style="51" customWidth="1"/>
    <col min="10" max="10" width="7" style="2" customWidth="1"/>
    <col min="11" max="11" width="5.7109375" style="51" customWidth="1"/>
    <col min="12" max="12" width="11.85546875" style="51" customWidth="1"/>
    <col min="13" max="13" width="5.28515625" style="51" customWidth="1"/>
    <col min="14" max="14" width="7.140625" style="2" customWidth="1"/>
    <col min="15" max="15" width="6" style="81" customWidth="1"/>
    <col min="16" max="16" width="6.42578125" style="51" customWidth="1"/>
    <col min="17" max="17" width="7.140625" style="51" customWidth="1"/>
    <col min="18" max="18" width="8.28515625" style="2" customWidth="1"/>
    <col min="19" max="19" width="5.7109375" style="2" customWidth="1"/>
    <col min="20" max="20" width="7.85546875" style="7" customWidth="1"/>
    <col min="21" max="21" width="6.85546875" style="3" customWidth="1"/>
    <col min="22" max="22" width="10.140625" style="3" customWidth="1"/>
    <col min="23" max="23" width="5.42578125" style="3" customWidth="1"/>
    <col min="24" max="24" width="6.85546875" style="52" customWidth="1"/>
    <col min="25" max="25" width="5.5703125" style="52" customWidth="1"/>
    <col min="26" max="26" width="7.140625" style="52" customWidth="1"/>
    <col min="27" max="27" width="8.28515625" style="52" customWidth="1"/>
    <col min="28" max="28" width="9.42578125" style="52" customWidth="1"/>
    <col min="29" max="29" width="6" style="3" customWidth="1"/>
    <col min="30" max="30" width="6.28515625" style="3" customWidth="1"/>
    <col min="31" max="31" width="7.28515625" style="52" customWidth="1"/>
    <col min="32" max="32" width="5.5703125" style="52" customWidth="1"/>
    <col min="33" max="33" width="5.28515625" style="52" customWidth="1"/>
    <col min="34" max="34" width="5.85546875" style="52" customWidth="1"/>
    <col min="35" max="35" width="10.140625" style="1" customWidth="1"/>
    <col min="36" max="36" width="8.140625" style="87" customWidth="1"/>
    <col min="37" max="37" width="8.7109375" style="85" customWidth="1"/>
    <col min="38" max="38" width="10.7109375" style="2" customWidth="1"/>
    <col min="39" max="39" width="12.28515625" style="13" customWidth="1"/>
    <col min="40" max="40" width="7.28515625" style="76" customWidth="1"/>
    <col min="41" max="41" width="15.140625" style="76" customWidth="1"/>
    <col min="42" max="42" width="15.140625" style="13" customWidth="1"/>
    <col min="43" max="43" width="11.85546875" style="2" customWidth="1"/>
    <col min="44" max="44" width="10.42578125" style="1" customWidth="1"/>
    <col min="45" max="45" width="9.28515625" style="2" customWidth="1"/>
    <col min="46" max="46" width="10.42578125" style="1" customWidth="1"/>
    <col min="47" max="47" width="13.140625" style="92" customWidth="1"/>
    <col min="48" max="48" width="11.7109375" style="1" customWidth="1"/>
    <col min="49" max="49" width="11.5703125" style="92"/>
    <col min="50" max="50" width="15.5703125" style="92" customWidth="1"/>
    <col min="51" max="51" width="16.5703125" style="1" customWidth="1"/>
    <col min="52" max="16384" width="11.5703125" style="1"/>
  </cols>
  <sheetData>
    <row r="1" spans="1:74" ht="135" x14ac:dyDescent="0.2">
      <c r="A1" s="21" t="s">
        <v>0</v>
      </c>
      <c r="B1" s="21" t="s">
        <v>1</v>
      </c>
      <c r="C1" s="21" t="s">
        <v>161</v>
      </c>
      <c r="D1" s="21" t="s">
        <v>162</v>
      </c>
      <c r="E1" s="21" t="s">
        <v>5</v>
      </c>
      <c r="F1" s="44" t="s">
        <v>237</v>
      </c>
      <c r="G1" s="22" t="s">
        <v>7</v>
      </c>
      <c r="H1" s="63" t="s">
        <v>241</v>
      </c>
      <c r="I1" s="63" t="s">
        <v>242</v>
      </c>
      <c r="J1" s="22" t="s">
        <v>17</v>
      </c>
      <c r="K1" s="63" t="s">
        <v>236</v>
      </c>
      <c r="L1" s="63" t="s">
        <v>244</v>
      </c>
      <c r="M1" s="63" t="s">
        <v>245</v>
      </c>
      <c r="N1" s="23" t="s">
        <v>14</v>
      </c>
      <c r="O1" s="77" t="s">
        <v>234</v>
      </c>
      <c r="P1" s="59" t="s">
        <v>246</v>
      </c>
      <c r="Q1" s="59" t="s">
        <v>247</v>
      </c>
      <c r="R1" s="23" t="s">
        <v>13</v>
      </c>
      <c r="S1" s="23" t="s">
        <v>11</v>
      </c>
      <c r="T1" s="23" t="s">
        <v>12</v>
      </c>
      <c r="U1" s="23" t="s">
        <v>10</v>
      </c>
      <c r="V1" s="23" t="s">
        <v>9</v>
      </c>
      <c r="W1" s="21" t="s">
        <v>2</v>
      </c>
      <c r="X1" s="44" t="s">
        <v>238</v>
      </c>
      <c r="Y1" s="44" t="s">
        <v>239</v>
      </c>
      <c r="Z1" s="44" t="s">
        <v>230</v>
      </c>
      <c r="AA1" s="44" t="s">
        <v>272</v>
      </c>
      <c r="AB1" s="44" t="s">
        <v>235</v>
      </c>
      <c r="AC1" s="21" t="s">
        <v>3</v>
      </c>
      <c r="AD1" s="21" t="s">
        <v>4</v>
      </c>
      <c r="AE1" s="44" t="s">
        <v>265</v>
      </c>
      <c r="AF1" s="44" t="s">
        <v>249</v>
      </c>
      <c r="AG1" s="44" t="s">
        <v>233</v>
      </c>
      <c r="AH1" s="44" t="s">
        <v>240</v>
      </c>
      <c r="AI1" s="21" t="s">
        <v>6</v>
      </c>
      <c r="AJ1" s="77" t="s">
        <v>228</v>
      </c>
      <c r="AK1" s="63" t="s">
        <v>263</v>
      </c>
      <c r="AL1" s="21" t="s">
        <v>145</v>
      </c>
      <c r="AM1" s="24" t="s">
        <v>144</v>
      </c>
      <c r="AN1" s="70" t="s">
        <v>248</v>
      </c>
      <c r="AO1" s="70" t="s">
        <v>273</v>
      </c>
      <c r="AP1" s="24" t="s">
        <v>243</v>
      </c>
      <c r="AQ1" s="21" t="s">
        <v>33</v>
      </c>
      <c r="AR1" s="21" t="s">
        <v>8</v>
      </c>
      <c r="AS1" s="21" t="s">
        <v>147</v>
      </c>
      <c r="AT1" s="21" t="s">
        <v>148</v>
      </c>
      <c r="AU1" s="70" t="s">
        <v>324</v>
      </c>
      <c r="AV1" s="70" t="s">
        <v>319</v>
      </c>
      <c r="AW1" s="70" t="s">
        <v>321</v>
      </c>
      <c r="AX1" s="70" t="s">
        <v>326</v>
      </c>
      <c r="AY1" s="70" t="s">
        <v>323</v>
      </c>
      <c r="AZ1" s="70" t="s">
        <v>322</v>
      </c>
    </row>
    <row r="2" spans="1:74" ht="12" customHeight="1" x14ac:dyDescent="0.2">
      <c r="A2" s="100" t="s">
        <v>200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101"/>
      <c r="AH2" s="101"/>
      <c r="AI2" s="101"/>
      <c r="AJ2" s="101"/>
      <c r="AK2" s="101"/>
      <c r="AL2" s="101"/>
      <c r="AM2" s="101"/>
      <c r="AN2" s="101"/>
      <c r="AO2" s="101"/>
      <c r="AP2" s="101"/>
      <c r="AQ2" s="101"/>
      <c r="AR2" s="101"/>
      <c r="AS2" s="101"/>
      <c r="AT2" s="102"/>
      <c r="AU2" s="95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96"/>
      <c r="BJ2" s="96"/>
      <c r="BK2" s="96"/>
      <c r="BL2" s="96"/>
      <c r="BM2" s="96"/>
      <c r="BN2" s="96"/>
      <c r="BO2" s="96"/>
      <c r="BP2" s="96"/>
      <c r="BQ2" s="96"/>
      <c r="BR2" s="96"/>
      <c r="BS2" s="96"/>
      <c r="BT2" s="96"/>
      <c r="BU2" s="96"/>
      <c r="BV2" s="97"/>
    </row>
    <row r="3" spans="1:74" s="33" customFormat="1" ht="114.75" customHeight="1" x14ac:dyDescent="0.2">
      <c r="A3" s="26" t="s">
        <v>328</v>
      </c>
      <c r="B3" s="26" t="s">
        <v>15</v>
      </c>
      <c r="C3" s="26" t="s">
        <v>184</v>
      </c>
      <c r="D3" s="26" t="s">
        <v>185</v>
      </c>
      <c r="E3" s="26">
        <v>1</v>
      </c>
      <c r="F3" s="56" t="s">
        <v>250</v>
      </c>
      <c r="G3" s="27">
        <v>4666</v>
      </c>
      <c r="H3" s="64" t="s">
        <v>24</v>
      </c>
      <c r="I3" s="64" t="s">
        <v>253</v>
      </c>
      <c r="J3" s="27" t="s">
        <v>19</v>
      </c>
      <c r="K3" s="64" t="s">
        <v>254</v>
      </c>
      <c r="L3" s="64" t="s">
        <v>255</v>
      </c>
      <c r="M3" s="64" t="s">
        <v>16</v>
      </c>
      <c r="N3" s="28" t="s">
        <v>16</v>
      </c>
      <c r="O3" s="78" t="s">
        <v>16</v>
      </c>
      <c r="P3" s="53" t="s">
        <v>16</v>
      </c>
      <c r="Q3" s="53" t="s">
        <v>16</v>
      </c>
      <c r="R3" s="28" t="s">
        <v>215</v>
      </c>
      <c r="S3" s="28" t="s">
        <v>21</v>
      </c>
      <c r="T3" s="28" t="s">
        <v>20</v>
      </c>
      <c r="U3" s="28" t="s">
        <v>16</v>
      </c>
      <c r="V3" s="28" t="s">
        <v>22</v>
      </c>
      <c r="W3" s="29" t="s">
        <v>23</v>
      </c>
      <c r="X3" s="48" t="s">
        <v>259</v>
      </c>
      <c r="Y3" s="48" t="s">
        <v>16</v>
      </c>
      <c r="Z3" s="48" t="s">
        <v>260</v>
      </c>
      <c r="AA3" s="48" t="s">
        <v>16</v>
      </c>
      <c r="AB3" s="56" t="s">
        <v>262</v>
      </c>
      <c r="AC3" s="26" t="s">
        <v>26</v>
      </c>
      <c r="AD3" s="30" t="s">
        <v>27</v>
      </c>
      <c r="AE3" s="55" t="s">
        <v>266</v>
      </c>
      <c r="AF3" s="55" t="s">
        <v>16</v>
      </c>
      <c r="AG3" s="55" t="s">
        <v>16</v>
      </c>
      <c r="AH3" s="55" t="s">
        <v>215</v>
      </c>
      <c r="AI3" s="31" t="s">
        <v>100</v>
      </c>
      <c r="AJ3" s="78" t="s">
        <v>264</v>
      </c>
      <c r="AK3" s="64">
        <v>93.32</v>
      </c>
      <c r="AL3" s="32">
        <f>4651.06*20.01%</f>
        <v>930.67710600000021</v>
      </c>
      <c r="AM3" s="32">
        <v>5068.46</v>
      </c>
      <c r="AN3" s="71" t="s">
        <v>16</v>
      </c>
      <c r="AO3" s="88">
        <f t="shared" ref="AO3:AO12" si="0">G3+AK3+AL3</f>
        <v>5689.9971059999998</v>
      </c>
      <c r="AP3" s="32"/>
      <c r="AQ3" s="29" t="s">
        <v>112</v>
      </c>
      <c r="AR3" s="29" t="s">
        <v>16</v>
      </c>
      <c r="AS3" s="26" t="s">
        <v>150</v>
      </c>
      <c r="AT3" s="29" t="s">
        <v>16</v>
      </c>
      <c r="AU3" s="94">
        <f>5515.3-G3-AK3</f>
        <v>755.98000000000025</v>
      </c>
      <c r="AV3" s="8" t="s">
        <v>141</v>
      </c>
      <c r="AW3" s="93" t="s">
        <v>141</v>
      </c>
      <c r="AX3" s="32">
        <v>1400</v>
      </c>
      <c r="AY3" s="98" t="s">
        <v>327</v>
      </c>
      <c r="AZ3" s="93" t="s">
        <v>141</v>
      </c>
    </row>
    <row r="4" spans="1:74" s="33" customFormat="1" ht="114.75" customHeight="1" x14ac:dyDescent="0.2">
      <c r="A4" s="26" t="s">
        <v>329</v>
      </c>
      <c r="B4" s="26" t="s">
        <v>15</v>
      </c>
      <c r="C4" s="26" t="s">
        <v>186</v>
      </c>
      <c r="D4" s="26" t="s">
        <v>164</v>
      </c>
      <c r="E4" s="26">
        <v>1</v>
      </c>
      <c r="F4" s="56" t="s">
        <v>250</v>
      </c>
      <c r="G4" s="27">
        <v>4666</v>
      </c>
      <c r="H4" s="64" t="s">
        <v>24</v>
      </c>
      <c r="I4" s="64" t="s">
        <v>253</v>
      </c>
      <c r="J4" s="27" t="s">
        <v>24</v>
      </c>
      <c r="K4" s="64" t="s">
        <v>254</v>
      </c>
      <c r="L4" s="64" t="s">
        <v>255</v>
      </c>
      <c r="M4" s="64" t="s">
        <v>16</v>
      </c>
      <c r="N4" s="28" t="s">
        <v>25</v>
      </c>
      <c r="O4" s="78" t="s">
        <v>16</v>
      </c>
      <c r="P4" s="53" t="s">
        <v>16</v>
      </c>
      <c r="Q4" s="53" t="s">
        <v>16</v>
      </c>
      <c r="R4" s="28" t="s">
        <v>215</v>
      </c>
      <c r="S4" s="28" t="s">
        <v>28</v>
      </c>
      <c r="T4" s="28" t="s">
        <v>28</v>
      </c>
      <c r="U4" s="28" t="s">
        <v>16</v>
      </c>
      <c r="V4" s="28" t="s">
        <v>30</v>
      </c>
      <c r="W4" s="29" t="s">
        <v>29</v>
      </c>
      <c r="X4" s="48" t="s">
        <v>259</v>
      </c>
      <c r="Y4" s="48" t="s">
        <v>16</v>
      </c>
      <c r="Z4" s="48" t="s">
        <v>259</v>
      </c>
      <c r="AA4" s="48" t="s">
        <v>274</v>
      </c>
      <c r="AB4" s="56" t="s">
        <v>262</v>
      </c>
      <c r="AC4" s="26" t="s">
        <v>31</v>
      </c>
      <c r="AD4" s="26" t="s">
        <v>32</v>
      </c>
      <c r="AE4" s="56" t="s">
        <v>267</v>
      </c>
      <c r="AF4" s="56" t="s">
        <v>16</v>
      </c>
      <c r="AG4" s="56" t="s">
        <v>16</v>
      </c>
      <c r="AH4" s="56" t="s">
        <v>215</v>
      </c>
      <c r="AI4" s="31" t="s">
        <v>101</v>
      </c>
      <c r="AJ4" s="78" t="s">
        <v>268</v>
      </c>
      <c r="AK4" s="64">
        <v>279.95999999999998</v>
      </c>
      <c r="AL4" s="32">
        <f t="shared" ref="AL4:AL32" si="1">4651.06*20.01%</f>
        <v>930.67710600000021</v>
      </c>
      <c r="AM4" s="32">
        <v>5248.67</v>
      </c>
      <c r="AN4" s="71" t="s">
        <v>16</v>
      </c>
      <c r="AO4" s="88">
        <f t="shared" si="0"/>
        <v>5876.6371060000001</v>
      </c>
      <c r="AP4" s="32">
        <v>5700</v>
      </c>
      <c r="AQ4" s="29" t="s">
        <v>113</v>
      </c>
      <c r="AR4" s="29" t="s">
        <v>16</v>
      </c>
      <c r="AS4" s="26" t="s">
        <v>150</v>
      </c>
      <c r="AT4" s="29" t="s">
        <v>16</v>
      </c>
      <c r="AU4" s="94">
        <f>5579.08-G4-AK4</f>
        <v>633.11999999999989</v>
      </c>
      <c r="AV4" s="8" t="s">
        <v>141</v>
      </c>
      <c r="AW4" s="93" t="s">
        <v>141</v>
      </c>
      <c r="AX4" s="32">
        <v>1400</v>
      </c>
      <c r="AY4" s="98" t="s">
        <v>327</v>
      </c>
      <c r="AZ4" s="93" t="s">
        <v>141</v>
      </c>
    </row>
    <row r="5" spans="1:74" s="33" customFormat="1" ht="111.75" customHeight="1" x14ac:dyDescent="0.2">
      <c r="A5" s="26" t="s">
        <v>330</v>
      </c>
      <c r="B5" s="26" t="s">
        <v>15</v>
      </c>
      <c r="C5" s="26" t="s">
        <v>166</v>
      </c>
      <c r="D5" s="26" t="s">
        <v>164</v>
      </c>
      <c r="E5" s="26">
        <v>1</v>
      </c>
      <c r="F5" s="56" t="s">
        <v>250</v>
      </c>
      <c r="G5" s="27">
        <v>4666</v>
      </c>
      <c r="H5" s="64" t="s">
        <v>24</v>
      </c>
      <c r="I5" s="64" t="s">
        <v>253</v>
      </c>
      <c r="J5" s="27" t="s">
        <v>24</v>
      </c>
      <c r="K5" s="64" t="s">
        <v>254</v>
      </c>
      <c r="L5" s="64" t="s">
        <v>255</v>
      </c>
      <c r="M5" s="64" t="s">
        <v>16</v>
      </c>
      <c r="N5" s="28" t="s">
        <v>16</v>
      </c>
      <c r="O5" s="78" t="s">
        <v>16</v>
      </c>
      <c r="P5" s="53" t="s">
        <v>16</v>
      </c>
      <c r="Q5" s="53" t="s">
        <v>16</v>
      </c>
      <c r="R5" s="28" t="s">
        <v>215</v>
      </c>
      <c r="S5" s="28" t="s">
        <v>21</v>
      </c>
      <c r="T5" s="28" t="s">
        <v>21</v>
      </c>
      <c r="U5" s="28" t="s">
        <v>16</v>
      </c>
      <c r="V5" s="28" t="s">
        <v>22</v>
      </c>
      <c r="W5" s="29" t="s">
        <v>34</v>
      </c>
      <c r="X5" s="48" t="s">
        <v>270</v>
      </c>
      <c r="Y5" s="48" t="s">
        <v>16</v>
      </c>
      <c r="Z5" s="48">
        <v>19.242000000000001</v>
      </c>
      <c r="AA5" s="48" t="s">
        <v>16</v>
      </c>
      <c r="AB5" s="56" t="s">
        <v>262</v>
      </c>
      <c r="AC5" s="26" t="s">
        <v>35</v>
      </c>
      <c r="AD5" s="26" t="s">
        <v>35</v>
      </c>
      <c r="AE5" s="56" t="s">
        <v>261</v>
      </c>
      <c r="AF5" s="56" t="s">
        <v>16</v>
      </c>
      <c r="AG5" s="56" t="s">
        <v>16</v>
      </c>
      <c r="AH5" s="56" t="s">
        <v>215</v>
      </c>
      <c r="AI5" s="31" t="s">
        <v>102</v>
      </c>
      <c r="AJ5" s="78" t="s">
        <v>269</v>
      </c>
      <c r="AK5" s="64">
        <v>326.62</v>
      </c>
      <c r="AL5" s="32">
        <f t="shared" si="1"/>
        <v>930.67710600000021</v>
      </c>
      <c r="AM5" s="32">
        <v>5300.63</v>
      </c>
      <c r="AN5" s="71" t="s">
        <v>16</v>
      </c>
      <c r="AO5" s="88">
        <f t="shared" si="0"/>
        <v>5923.297106</v>
      </c>
      <c r="AP5" s="32"/>
      <c r="AQ5" s="29" t="s">
        <v>122</v>
      </c>
      <c r="AR5" s="29" t="s">
        <v>16</v>
      </c>
      <c r="AS5" s="26" t="s">
        <v>150</v>
      </c>
      <c r="AT5" s="29" t="s">
        <v>16</v>
      </c>
      <c r="AU5" s="94">
        <f>5501.87-G5-AK5</f>
        <v>509.24999999999989</v>
      </c>
      <c r="AV5" s="8" t="s">
        <v>141</v>
      </c>
      <c r="AW5" s="32">
        <v>68.900000000000006</v>
      </c>
      <c r="AX5" s="32">
        <v>1400</v>
      </c>
      <c r="AY5" s="98" t="s">
        <v>327</v>
      </c>
      <c r="AZ5" s="93" t="s">
        <v>141</v>
      </c>
    </row>
    <row r="6" spans="1:74" s="33" customFormat="1" ht="119.25" customHeight="1" x14ac:dyDescent="0.2">
      <c r="A6" s="26" t="s">
        <v>331</v>
      </c>
      <c r="B6" s="26" t="s">
        <v>15</v>
      </c>
      <c r="C6" s="26" t="s">
        <v>190</v>
      </c>
      <c r="D6" s="26" t="s">
        <v>168</v>
      </c>
      <c r="E6" s="26">
        <v>0.5</v>
      </c>
      <c r="F6" s="56" t="s">
        <v>250</v>
      </c>
      <c r="G6" s="27">
        <v>2333</v>
      </c>
      <c r="H6" s="64" t="s">
        <v>24</v>
      </c>
      <c r="I6" s="64" t="s">
        <v>253</v>
      </c>
      <c r="J6" s="27" t="s">
        <v>19</v>
      </c>
      <c r="K6" s="64" t="s">
        <v>254</v>
      </c>
      <c r="L6" s="64" t="s">
        <v>255</v>
      </c>
      <c r="M6" s="64" t="s">
        <v>16</v>
      </c>
      <c r="N6" s="28" t="s">
        <v>16</v>
      </c>
      <c r="O6" s="78" t="s">
        <v>16</v>
      </c>
      <c r="P6" s="53" t="s">
        <v>16</v>
      </c>
      <c r="Q6" s="53" t="s">
        <v>16</v>
      </c>
      <c r="R6" s="28" t="s">
        <v>18</v>
      </c>
      <c r="S6" s="28" t="s">
        <v>36</v>
      </c>
      <c r="T6" s="28" t="s">
        <v>37</v>
      </c>
      <c r="U6" s="28" t="s">
        <v>16</v>
      </c>
      <c r="V6" s="28" t="s">
        <v>22</v>
      </c>
      <c r="W6" s="29" t="s">
        <v>38</v>
      </c>
      <c r="X6" s="48" t="s">
        <v>271</v>
      </c>
      <c r="Y6" s="48" t="s">
        <v>16</v>
      </c>
      <c r="Z6" s="48"/>
      <c r="AA6" s="48"/>
      <c r="AB6" s="56" t="s">
        <v>262</v>
      </c>
      <c r="AC6" s="26" t="s">
        <v>39</v>
      </c>
      <c r="AD6" s="26" t="s">
        <v>27</v>
      </c>
      <c r="AE6" s="56" t="s">
        <v>16</v>
      </c>
      <c r="AF6" s="56" t="s">
        <v>16</v>
      </c>
      <c r="AG6" s="56" t="s">
        <v>16</v>
      </c>
      <c r="AH6" s="56" t="s">
        <v>215</v>
      </c>
      <c r="AI6" s="31" t="s">
        <v>103</v>
      </c>
      <c r="AJ6" s="78" t="s">
        <v>275</v>
      </c>
      <c r="AK6" s="64">
        <v>23.33</v>
      </c>
      <c r="AL6" s="32">
        <f t="shared" si="1"/>
        <v>930.67710600000021</v>
      </c>
      <c r="AM6" s="32">
        <v>2242.8200000000002</v>
      </c>
      <c r="AN6" s="71" t="s">
        <v>16</v>
      </c>
      <c r="AO6" s="88">
        <f t="shared" si="0"/>
        <v>3287.007106</v>
      </c>
      <c r="AP6" s="32"/>
      <c r="AQ6" s="29" t="s">
        <v>138</v>
      </c>
      <c r="AR6" s="29" t="s">
        <v>16</v>
      </c>
      <c r="AS6" s="26" t="s">
        <v>151</v>
      </c>
      <c r="AT6" s="29" t="s">
        <v>16</v>
      </c>
      <c r="AU6" s="94">
        <v>0</v>
      </c>
      <c r="AV6" s="8" t="s">
        <v>141</v>
      </c>
      <c r="AW6" s="93" t="s">
        <v>141</v>
      </c>
      <c r="AX6" s="32">
        <v>1400</v>
      </c>
      <c r="AY6" s="98" t="s">
        <v>327</v>
      </c>
      <c r="AZ6" s="93" t="s">
        <v>141</v>
      </c>
    </row>
    <row r="7" spans="1:74" s="33" customFormat="1" ht="116.25" customHeight="1" x14ac:dyDescent="0.2">
      <c r="A7" s="26" t="s">
        <v>332</v>
      </c>
      <c r="B7" s="26" t="s">
        <v>15</v>
      </c>
      <c r="C7" s="26" t="s">
        <v>191</v>
      </c>
      <c r="D7" s="26" t="s">
        <v>164</v>
      </c>
      <c r="E7" s="26">
        <v>1</v>
      </c>
      <c r="F7" s="56" t="s">
        <v>250</v>
      </c>
      <c r="G7" s="27">
        <v>4666</v>
      </c>
      <c r="H7" s="64" t="s">
        <v>24</v>
      </c>
      <c r="I7" s="64" t="s">
        <v>253</v>
      </c>
      <c r="J7" s="27" t="s">
        <v>24</v>
      </c>
      <c r="K7" s="64" t="s">
        <v>254</v>
      </c>
      <c r="L7" s="64" t="s">
        <v>255</v>
      </c>
      <c r="M7" s="64" t="s">
        <v>16</v>
      </c>
      <c r="N7" s="53" t="s">
        <v>231</v>
      </c>
      <c r="O7" s="78" t="s">
        <v>257</v>
      </c>
      <c r="P7" s="53" t="s">
        <v>16</v>
      </c>
      <c r="Q7" s="53" t="s">
        <v>16</v>
      </c>
      <c r="R7" s="28" t="s">
        <v>215</v>
      </c>
      <c r="S7" s="28" t="s">
        <v>40</v>
      </c>
      <c r="T7" s="28" t="s">
        <v>41</v>
      </c>
      <c r="U7" s="28" t="s">
        <v>16</v>
      </c>
      <c r="V7" s="28" t="s">
        <v>22</v>
      </c>
      <c r="W7" s="29" t="s">
        <v>42</v>
      </c>
      <c r="X7" s="48" t="s">
        <v>270</v>
      </c>
      <c r="Y7" s="48" t="s">
        <v>16</v>
      </c>
      <c r="Z7" s="48">
        <v>20</v>
      </c>
      <c r="AA7" s="48" t="s">
        <v>276</v>
      </c>
      <c r="AB7" s="56" t="s">
        <v>262</v>
      </c>
      <c r="AC7" s="26" t="s">
        <v>43</v>
      </c>
      <c r="AD7" s="26" t="s">
        <v>43</v>
      </c>
      <c r="AE7" s="56" t="s">
        <v>277</v>
      </c>
      <c r="AF7" s="56" t="s">
        <v>278</v>
      </c>
      <c r="AG7" s="56" t="s">
        <v>280</v>
      </c>
      <c r="AH7" s="56" t="s">
        <v>215</v>
      </c>
      <c r="AI7" s="31" t="s">
        <v>104</v>
      </c>
      <c r="AJ7" s="78" t="s">
        <v>58</v>
      </c>
      <c r="AK7" s="64">
        <v>139.97999999999999</v>
      </c>
      <c r="AL7" s="32">
        <f>4651.06*21.51%</f>
        <v>1000.4430060000002</v>
      </c>
      <c r="AM7" s="32">
        <v>5806.66</v>
      </c>
      <c r="AN7" s="71" t="s">
        <v>16</v>
      </c>
      <c r="AO7" s="88">
        <f t="shared" si="0"/>
        <v>5806.423006</v>
      </c>
      <c r="AP7" s="32"/>
      <c r="AQ7" s="29" t="s">
        <v>137</v>
      </c>
      <c r="AR7" s="29" t="s">
        <v>16</v>
      </c>
      <c r="AS7" s="26" t="s">
        <v>152</v>
      </c>
      <c r="AT7" s="29" t="s">
        <v>16</v>
      </c>
      <c r="AU7" s="94">
        <f>5053.17-G7-AK7</f>
        <v>247.19000000000008</v>
      </c>
      <c r="AV7" s="8" t="s">
        <v>141</v>
      </c>
      <c r="AW7" s="32">
        <v>137.80000000000001</v>
      </c>
      <c r="AX7" s="32">
        <v>1400</v>
      </c>
      <c r="AY7" s="98" t="s">
        <v>327</v>
      </c>
      <c r="AZ7" s="93" t="s">
        <v>141</v>
      </c>
    </row>
    <row r="8" spans="1:74" s="33" customFormat="1" ht="119.25" customHeight="1" x14ac:dyDescent="0.2">
      <c r="A8" s="26" t="s">
        <v>333</v>
      </c>
      <c r="B8" s="26" t="s">
        <v>15</v>
      </c>
      <c r="C8" s="26" t="s">
        <v>166</v>
      </c>
      <c r="D8" s="26" t="s">
        <v>164</v>
      </c>
      <c r="E8" s="26">
        <v>1</v>
      </c>
      <c r="F8" s="56" t="s">
        <v>250</v>
      </c>
      <c r="G8" s="27">
        <v>4666</v>
      </c>
      <c r="H8" s="64" t="s">
        <v>24</v>
      </c>
      <c r="I8" s="64" t="s">
        <v>253</v>
      </c>
      <c r="J8" s="27" t="s">
        <v>24</v>
      </c>
      <c r="K8" s="64" t="s">
        <v>254</v>
      </c>
      <c r="L8" s="64" t="s">
        <v>255</v>
      </c>
      <c r="M8" s="64" t="s">
        <v>16</v>
      </c>
      <c r="N8" s="28" t="s">
        <v>16</v>
      </c>
      <c r="O8" s="78" t="s">
        <v>16</v>
      </c>
      <c r="P8" s="53" t="s">
        <v>16</v>
      </c>
      <c r="Q8" s="53" t="s">
        <v>16</v>
      </c>
      <c r="R8" s="28" t="s">
        <v>215</v>
      </c>
      <c r="S8" s="28" t="s">
        <v>44</v>
      </c>
      <c r="T8" s="28" t="s">
        <v>45</v>
      </c>
      <c r="U8" s="28" t="s">
        <v>46</v>
      </c>
      <c r="V8" s="28" t="s">
        <v>30</v>
      </c>
      <c r="W8" s="29" t="s">
        <v>29</v>
      </c>
      <c r="X8" s="48" t="s">
        <v>259</v>
      </c>
      <c r="Y8" s="48" t="s">
        <v>142</v>
      </c>
      <c r="Z8" s="48">
        <v>36</v>
      </c>
      <c r="AA8" s="48" t="s">
        <v>281</v>
      </c>
      <c r="AB8" s="56" t="s">
        <v>262</v>
      </c>
      <c r="AC8" s="26" t="s">
        <v>47</v>
      </c>
      <c r="AD8" s="26" t="s">
        <v>35</v>
      </c>
      <c r="AE8" s="56" t="s">
        <v>261</v>
      </c>
      <c r="AF8" s="56" t="s">
        <v>16</v>
      </c>
      <c r="AG8" s="56" t="s">
        <v>279</v>
      </c>
      <c r="AH8" s="56" t="s">
        <v>215</v>
      </c>
      <c r="AI8" s="31" t="s">
        <v>102</v>
      </c>
      <c r="AJ8" s="78" t="s">
        <v>283</v>
      </c>
      <c r="AK8" s="64">
        <v>326.62</v>
      </c>
      <c r="AL8" s="32">
        <f t="shared" si="1"/>
        <v>930.67710600000021</v>
      </c>
      <c r="AM8" s="32">
        <v>5743</v>
      </c>
      <c r="AN8" s="71" t="s">
        <v>16</v>
      </c>
      <c r="AO8" s="88">
        <f t="shared" si="0"/>
        <v>5923.297106</v>
      </c>
      <c r="AP8" s="32">
        <v>5700</v>
      </c>
      <c r="AQ8" s="29" t="s">
        <v>121</v>
      </c>
      <c r="AR8" s="29" t="s">
        <v>16</v>
      </c>
      <c r="AS8" s="26" t="s">
        <v>153</v>
      </c>
      <c r="AT8" s="29" t="s">
        <v>16</v>
      </c>
      <c r="AU8" s="94">
        <f>5335.34-G8-AK8</f>
        <v>342.72000000000014</v>
      </c>
      <c r="AV8" s="8" t="s">
        <v>141</v>
      </c>
      <c r="AW8" s="32">
        <v>137.80000000000001</v>
      </c>
      <c r="AX8" s="32">
        <v>1400</v>
      </c>
      <c r="AY8" s="98" t="s">
        <v>327</v>
      </c>
      <c r="AZ8" s="93" t="s">
        <v>141</v>
      </c>
    </row>
    <row r="9" spans="1:74" s="33" customFormat="1" ht="111.75" customHeight="1" x14ac:dyDescent="0.2">
      <c r="A9" s="26" t="s">
        <v>334</v>
      </c>
      <c r="B9" s="26" t="s">
        <v>15</v>
      </c>
      <c r="C9" s="26" t="s">
        <v>166</v>
      </c>
      <c r="D9" s="26" t="s">
        <v>164</v>
      </c>
      <c r="E9" s="26">
        <v>1</v>
      </c>
      <c r="F9" s="56" t="s">
        <v>250</v>
      </c>
      <c r="G9" s="27">
        <v>4666</v>
      </c>
      <c r="H9" s="64" t="s">
        <v>24</v>
      </c>
      <c r="I9" s="64" t="s">
        <v>253</v>
      </c>
      <c r="J9" s="27" t="s">
        <v>24</v>
      </c>
      <c r="K9" s="64" t="s">
        <v>254</v>
      </c>
      <c r="L9" s="64" t="s">
        <v>255</v>
      </c>
      <c r="M9" s="64" t="s">
        <v>16</v>
      </c>
      <c r="N9" s="28" t="s">
        <v>16</v>
      </c>
      <c r="O9" s="78" t="s">
        <v>16</v>
      </c>
      <c r="P9" s="53" t="s">
        <v>16</v>
      </c>
      <c r="Q9" s="53" t="s">
        <v>16</v>
      </c>
      <c r="R9" s="28" t="s">
        <v>215</v>
      </c>
      <c r="S9" s="28" t="s">
        <v>52</v>
      </c>
      <c r="T9" s="28" t="s">
        <v>51</v>
      </c>
      <c r="U9" s="28" t="s">
        <v>46</v>
      </c>
      <c r="V9" s="28" t="s">
        <v>22</v>
      </c>
      <c r="W9" s="29" t="s">
        <v>53</v>
      </c>
      <c r="X9" s="48" t="s">
        <v>259</v>
      </c>
      <c r="Y9" s="48" t="s">
        <v>16</v>
      </c>
      <c r="Z9" s="48" t="s">
        <v>259</v>
      </c>
      <c r="AA9" s="48" t="s">
        <v>284</v>
      </c>
      <c r="AB9" s="56" t="s">
        <v>262</v>
      </c>
      <c r="AC9" s="26" t="s">
        <v>54</v>
      </c>
      <c r="AD9" s="26" t="s">
        <v>35</v>
      </c>
      <c r="AE9" s="56" t="s">
        <v>285</v>
      </c>
      <c r="AF9" s="56" t="s">
        <v>261</v>
      </c>
      <c r="AG9" s="56" t="s">
        <v>282</v>
      </c>
      <c r="AH9" s="56" t="s">
        <v>215</v>
      </c>
      <c r="AI9" s="31" t="s">
        <v>102</v>
      </c>
      <c r="AJ9" s="78" t="s">
        <v>264</v>
      </c>
      <c r="AK9" s="64">
        <v>326.62</v>
      </c>
      <c r="AL9" s="32">
        <f>4651.06*21.51%</f>
        <v>1000.4430060000002</v>
      </c>
      <c r="AM9" s="32">
        <v>5992.88</v>
      </c>
      <c r="AN9" s="71" t="s">
        <v>16</v>
      </c>
      <c r="AO9" s="88">
        <f t="shared" si="0"/>
        <v>5993.0630060000003</v>
      </c>
      <c r="AP9" s="32"/>
      <c r="AQ9" s="29" t="s">
        <v>129</v>
      </c>
      <c r="AR9" s="29" t="s">
        <v>16</v>
      </c>
      <c r="AS9" s="26" t="s">
        <v>152</v>
      </c>
      <c r="AT9" s="29" t="s">
        <v>16</v>
      </c>
      <c r="AU9" s="94">
        <f>6805.37-G9-AK9</f>
        <v>1812.75</v>
      </c>
      <c r="AV9" s="8" t="s">
        <v>141</v>
      </c>
      <c r="AW9" s="32">
        <v>137.80000000000001</v>
      </c>
      <c r="AX9" s="32">
        <v>1400</v>
      </c>
      <c r="AY9" s="98" t="s">
        <v>327</v>
      </c>
      <c r="AZ9" s="93" t="s">
        <v>141</v>
      </c>
    </row>
    <row r="10" spans="1:74" s="33" customFormat="1" ht="118.5" customHeight="1" x14ac:dyDescent="0.2">
      <c r="A10" s="26" t="s">
        <v>335</v>
      </c>
      <c r="B10" s="26" t="s">
        <v>15</v>
      </c>
      <c r="C10" s="26" t="s">
        <v>196</v>
      </c>
      <c r="D10" s="26" t="s">
        <v>164</v>
      </c>
      <c r="E10" s="26">
        <v>1</v>
      </c>
      <c r="F10" s="56" t="s">
        <v>250</v>
      </c>
      <c r="G10" s="27">
        <v>4666</v>
      </c>
      <c r="H10" s="64" t="s">
        <v>24</v>
      </c>
      <c r="I10" s="64" t="s">
        <v>253</v>
      </c>
      <c r="J10" s="27" t="s">
        <v>19</v>
      </c>
      <c r="K10" s="64" t="s">
        <v>254</v>
      </c>
      <c r="L10" s="64" t="s">
        <v>255</v>
      </c>
      <c r="M10" s="64" t="s">
        <v>16</v>
      </c>
      <c r="N10" s="28" t="s">
        <v>16</v>
      </c>
      <c r="O10" s="78" t="s">
        <v>16</v>
      </c>
      <c r="P10" s="53" t="s">
        <v>16</v>
      </c>
      <c r="Q10" s="53" t="s">
        <v>16</v>
      </c>
      <c r="R10" s="28" t="s">
        <v>18</v>
      </c>
      <c r="S10" s="28" t="s">
        <v>55</v>
      </c>
      <c r="T10" s="28" t="s">
        <v>28</v>
      </c>
      <c r="U10" s="28" t="s">
        <v>16</v>
      </c>
      <c r="V10" s="28" t="s">
        <v>22</v>
      </c>
      <c r="W10" s="29" t="s">
        <v>23</v>
      </c>
      <c r="X10" s="48" t="s">
        <v>259</v>
      </c>
      <c r="Y10" s="48" t="s">
        <v>16</v>
      </c>
      <c r="Z10" s="48">
        <v>26</v>
      </c>
      <c r="AA10" s="48">
        <v>5</v>
      </c>
      <c r="AB10" s="56" t="s">
        <v>262</v>
      </c>
      <c r="AC10" s="26" t="s">
        <v>56</v>
      </c>
      <c r="AD10" s="26" t="s">
        <v>57</v>
      </c>
      <c r="AE10" s="56" t="s">
        <v>261</v>
      </c>
      <c r="AF10" s="56" t="s">
        <v>16</v>
      </c>
      <c r="AG10" s="56" t="s">
        <v>16</v>
      </c>
      <c r="AH10" s="56" t="s">
        <v>215</v>
      </c>
      <c r="AI10" s="31" t="s">
        <v>105</v>
      </c>
      <c r="AJ10" s="78" t="s">
        <v>206</v>
      </c>
      <c r="AK10" s="64">
        <v>93.32</v>
      </c>
      <c r="AL10" s="32">
        <f t="shared" si="1"/>
        <v>930.67710600000021</v>
      </c>
      <c r="AM10" s="32">
        <v>5079.6499999999996</v>
      </c>
      <c r="AN10" s="71" t="s">
        <v>16</v>
      </c>
      <c r="AO10" s="88">
        <f t="shared" si="0"/>
        <v>5689.9971059999998</v>
      </c>
      <c r="AP10" s="32"/>
      <c r="AQ10" s="29" t="s">
        <v>123</v>
      </c>
      <c r="AR10" s="29" t="s">
        <v>16</v>
      </c>
      <c r="AS10" s="26" t="s">
        <v>150</v>
      </c>
      <c r="AT10" s="29" t="s">
        <v>16</v>
      </c>
      <c r="AU10" s="94">
        <f>5404.04-G10-AK10</f>
        <v>644.72</v>
      </c>
      <c r="AV10" s="8" t="s">
        <v>141</v>
      </c>
      <c r="AW10" s="93" t="s">
        <v>141</v>
      </c>
      <c r="AX10" s="32">
        <v>1400</v>
      </c>
      <c r="AY10" s="98" t="s">
        <v>327</v>
      </c>
      <c r="AZ10" s="93" t="s">
        <v>141</v>
      </c>
    </row>
    <row r="11" spans="1:74" s="33" customFormat="1" ht="118.5" customHeight="1" x14ac:dyDescent="0.2">
      <c r="A11" s="26" t="s">
        <v>336</v>
      </c>
      <c r="B11" s="26" t="s">
        <v>15</v>
      </c>
      <c r="C11" s="26" t="s">
        <v>175</v>
      </c>
      <c r="D11" s="26" t="s">
        <v>176</v>
      </c>
      <c r="E11" s="26">
        <v>1</v>
      </c>
      <c r="F11" s="56" t="s">
        <v>250</v>
      </c>
      <c r="G11" s="27">
        <v>4666</v>
      </c>
      <c r="H11" s="64" t="s">
        <v>24</v>
      </c>
      <c r="I11" s="64" t="s">
        <v>253</v>
      </c>
      <c r="J11" s="27" t="s">
        <v>19</v>
      </c>
      <c r="K11" s="64" t="s">
        <v>254</v>
      </c>
      <c r="L11" s="64" t="s">
        <v>255</v>
      </c>
      <c r="M11" s="64" t="s">
        <v>16</v>
      </c>
      <c r="N11" s="28" t="s">
        <v>16</v>
      </c>
      <c r="O11" s="78" t="s">
        <v>16</v>
      </c>
      <c r="P11" s="53" t="s">
        <v>16</v>
      </c>
      <c r="Q11" s="53" t="s">
        <v>16</v>
      </c>
      <c r="R11" s="28" t="s">
        <v>18</v>
      </c>
      <c r="S11" s="28" t="s">
        <v>58</v>
      </c>
      <c r="T11" s="28" t="s">
        <v>95</v>
      </c>
      <c r="U11" s="28" t="s">
        <v>16</v>
      </c>
      <c r="V11" s="28" t="s">
        <v>22</v>
      </c>
      <c r="W11" s="29" t="s">
        <v>59</v>
      </c>
      <c r="X11" s="48" t="s">
        <v>259</v>
      </c>
      <c r="Y11" s="48" t="s">
        <v>16</v>
      </c>
      <c r="Z11" s="48">
        <v>13</v>
      </c>
      <c r="AA11" s="48" t="s">
        <v>286</v>
      </c>
      <c r="AB11" s="56" t="s">
        <v>262</v>
      </c>
      <c r="AC11" s="26" t="s">
        <v>60</v>
      </c>
      <c r="AD11" s="26" t="s">
        <v>27</v>
      </c>
      <c r="AE11" s="56" t="s">
        <v>266</v>
      </c>
      <c r="AF11" s="56" t="s">
        <v>16</v>
      </c>
      <c r="AG11" s="56" t="s">
        <v>16</v>
      </c>
      <c r="AH11" s="56" t="s">
        <v>215</v>
      </c>
      <c r="AI11" s="31" t="s">
        <v>100</v>
      </c>
      <c r="AJ11" s="78" t="s">
        <v>58</v>
      </c>
      <c r="AK11" s="64">
        <v>93.32</v>
      </c>
      <c r="AL11" s="32">
        <f t="shared" si="1"/>
        <v>930.67710600000021</v>
      </c>
      <c r="AM11" s="32">
        <v>5287.38</v>
      </c>
      <c r="AN11" s="71" t="s">
        <v>16</v>
      </c>
      <c r="AO11" s="88">
        <f t="shared" si="0"/>
        <v>5689.9971059999998</v>
      </c>
      <c r="AP11" s="32"/>
      <c r="AQ11" s="29" t="s">
        <v>116</v>
      </c>
      <c r="AR11" s="29" t="s">
        <v>16</v>
      </c>
      <c r="AS11" s="26" t="s">
        <v>154</v>
      </c>
      <c r="AT11" s="29" t="s">
        <v>16</v>
      </c>
      <c r="AU11" s="94">
        <f>5327.88-G11-AK11</f>
        <v>568.56000000000017</v>
      </c>
      <c r="AV11" s="8" t="s">
        <v>141</v>
      </c>
      <c r="AW11" s="93" t="s">
        <v>141</v>
      </c>
      <c r="AX11" s="32">
        <v>1400</v>
      </c>
      <c r="AY11" s="98" t="s">
        <v>327</v>
      </c>
      <c r="AZ11" s="93" t="s">
        <v>141</v>
      </c>
    </row>
    <row r="12" spans="1:74" s="33" customFormat="1" ht="125.25" customHeight="1" x14ac:dyDescent="0.2">
      <c r="A12" s="26" t="s">
        <v>337</v>
      </c>
      <c r="B12" s="26" t="s">
        <v>15</v>
      </c>
      <c r="C12" s="26" t="s">
        <v>187</v>
      </c>
      <c r="D12" s="26" t="s">
        <v>164</v>
      </c>
      <c r="E12" s="26">
        <v>1</v>
      </c>
      <c r="F12" s="56" t="s">
        <v>250</v>
      </c>
      <c r="G12" s="27">
        <v>4666</v>
      </c>
      <c r="H12" s="64" t="s">
        <v>24</v>
      </c>
      <c r="I12" s="64" t="s">
        <v>253</v>
      </c>
      <c r="J12" s="27" t="s">
        <v>24</v>
      </c>
      <c r="K12" s="64" t="s">
        <v>254</v>
      </c>
      <c r="L12" s="64" t="s">
        <v>255</v>
      </c>
      <c r="M12" s="64" t="s">
        <v>16</v>
      </c>
      <c r="N12" s="28" t="s">
        <v>25</v>
      </c>
      <c r="O12" s="78" t="s">
        <v>16</v>
      </c>
      <c r="P12" s="53" t="s">
        <v>16</v>
      </c>
      <c r="Q12" s="53" t="s">
        <v>16</v>
      </c>
      <c r="R12" s="28" t="s">
        <v>215</v>
      </c>
      <c r="S12" s="28" t="s">
        <v>52</v>
      </c>
      <c r="T12" s="28" t="s">
        <v>51</v>
      </c>
      <c r="U12" s="28" t="s">
        <v>16</v>
      </c>
      <c r="V12" s="28" t="s">
        <v>22</v>
      </c>
      <c r="W12" s="29" t="s">
        <v>61</v>
      </c>
      <c r="X12" s="48" t="s">
        <v>259</v>
      </c>
      <c r="Y12" s="48" t="s">
        <v>16</v>
      </c>
      <c r="Z12" s="48">
        <v>26</v>
      </c>
      <c r="AA12" s="48" t="s">
        <v>287</v>
      </c>
      <c r="AB12" s="56" t="s">
        <v>262</v>
      </c>
      <c r="AC12" s="26" t="s">
        <v>35</v>
      </c>
      <c r="AD12" s="26" t="s">
        <v>35</v>
      </c>
      <c r="AE12" s="56" t="s">
        <v>288</v>
      </c>
      <c r="AF12" s="56" t="s">
        <v>261</v>
      </c>
      <c r="AG12" s="56" t="s">
        <v>289</v>
      </c>
      <c r="AH12" s="56" t="s">
        <v>215</v>
      </c>
      <c r="AI12" s="31" t="s">
        <v>107</v>
      </c>
      <c r="AJ12" s="78" t="s">
        <v>91</v>
      </c>
      <c r="AK12" s="64">
        <v>326.62</v>
      </c>
      <c r="AL12" s="32">
        <f>4651.06*21.51%</f>
        <v>1000.4430060000002</v>
      </c>
      <c r="AM12" s="32">
        <v>5946.89</v>
      </c>
      <c r="AN12" s="71" t="s">
        <v>16</v>
      </c>
      <c r="AO12" s="88">
        <f t="shared" si="0"/>
        <v>5993.0630060000003</v>
      </c>
      <c r="AP12" s="32"/>
      <c r="AQ12" s="29" t="s">
        <v>124</v>
      </c>
      <c r="AR12" s="29" t="s">
        <v>16</v>
      </c>
      <c r="AS12" s="26" t="s">
        <v>152</v>
      </c>
      <c r="AT12" s="29" t="s">
        <v>16</v>
      </c>
      <c r="AU12" s="94">
        <f>6818.56-G12-AK12</f>
        <v>1825.9400000000005</v>
      </c>
      <c r="AV12" s="8" t="s">
        <v>141</v>
      </c>
      <c r="AW12" s="32">
        <v>68.900000000000006</v>
      </c>
      <c r="AX12" s="32">
        <v>1400</v>
      </c>
      <c r="AY12" s="98" t="s">
        <v>327</v>
      </c>
      <c r="AZ12" s="93" t="s">
        <v>141</v>
      </c>
    </row>
    <row r="13" spans="1:74" s="33" customFormat="1" ht="115.5" customHeight="1" x14ac:dyDescent="0.2">
      <c r="A13" s="36" t="s">
        <v>338</v>
      </c>
      <c r="B13" s="36" t="s">
        <v>15</v>
      </c>
      <c r="C13" s="36" t="s">
        <v>173</v>
      </c>
      <c r="D13" s="36" t="s">
        <v>174</v>
      </c>
      <c r="E13" s="36">
        <v>1</v>
      </c>
      <c r="F13" s="57" t="s">
        <v>250</v>
      </c>
      <c r="G13" s="37">
        <v>4666</v>
      </c>
      <c r="H13" s="65" t="s">
        <v>24</v>
      </c>
      <c r="I13" s="65" t="s">
        <v>253</v>
      </c>
      <c r="J13" s="37" t="s">
        <v>62</v>
      </c>
      <c r="K13" s="65" t="s">
        <v>254</v>
      </c>
      <c r="L13" s="64" t="s">
        <v>255</v>
      </c>
      <c r="M13" s="65" t="s">
        <v>16</v>
      </c>
      <c r="N13" s="38" t="s">
        <v>16</v>
      </c>
      <c r="O13" s="79" t="s">
        <v>16</v>
      </c>
      <c r="P13" s="54" t="s">
        <v>16</v>
      </c>
      <c r="Q13" s="54" t="s">
        <v>16</v>
      </c>
      <c r="R13" s="38" t="s">
        <v>18</v>
      </c>
      <c r="S13" s="38" t="s">
        <v>37</v>
      </c>
      <c r="T13" s="38" t="s">
        <v>37</v>
      </c>
      <c r="U13" s="38" t="s">
        <v>16</v>
      </c>
      <c r="V13" s="38" t="s">
        <v>22</v>
      </c>
      <c r="W13" s="39" t="s">
        <v>63</v>
      </c>
      <c r="X13" s="49" t="s">
        <v>270</v>
      </c>
      <c r="Y13" s="49" t="s">
        <v>16</v>
      </c>
      <c r="Z13" s="49" t="s">
        <v>270</v>
      </c>
      <c r="AA13" s="49" t="s">
        <v>290</v>
      </c>
      <c r="AB13" s="57" t="s">
        <v>262</v>
      </c>
      <c r="AC13" s="36" t="s">
        <v>24</v>
      </c>
      <c r="AD13" s="36" t="s">
        <v>24</v>
      </c>
      <c r="AE13" s="57" t="s">
        <v>288</v>
      </c>
      <c r="AF13" s="57" t="s">
        <v>16</v>
      </c>
      <c r="AG13" s="57" t="s">
        <v>16</v>
      </c>
      <c r="AH13" s="57" t="s">
        <v>215</v>
      </c>
      <c r="AI13" s="40" t="s">
        <v>108</v>
      </c>
      <c r="AJ13" s="79" t="s">
        <v>16</v>
      </c>
      <c r="AK13" s="65" t="s">
        <v>16</v>
      </c>
      <c r="AL13" s="41">
        <f t="shared" si="1"/>
        <v>930.67710600000021</v>
      </c>
      <c r="AM13" s="41">
        <v>4185.47</v>
      </c>
      <c r="AN13" s="72" t="s">
        <v>16</v>
      </c>
      <c r="AO13" s="89">
        <f>G13+AL13</f>
        <v>5596.6771060000001</v>
      </c>
      <c r="AP13" s="41"/>
      <c r="AQ13" s="39" t="s">
        <v>115</v>
      </c>
      <c r="AR13" s="39" t="s">
        <v>16</v>
      </c>
      <c r="AS13" s="36" t="s">
        <v>155</v>
      </c>
      <c r="AT13" s="36" t="s">
        <v>229</v>
      </c>
      <c r="AU13" s="91">
        <v>0</v>
      </c>
      <c r="AV13" s="39" t="s">
        <v>141</v>
      </c>
      <c r="AW13" s="41" t="s">
        <v>141</v>
      </c>
      <c r="AX13" s="41">
        <v>1400</v>
      </c>
      <c r="AY13" s="91" t="s">
        <v>327</v>
      </c>
      <c r="AZ13" s="41" t="s">
        <v>141</v>
      </c>
      <c r="BA13" s="91" t="s">
        <v>325</v>
      </c>
    </row>
    <row r="14" spans="1:74" s="33" customFormat="1" ht="117.75" customHeight="1" x14ac:dyDescent="0.2">
      <c r="A14" s="26" t="s">
        <v>339</v>
      </c>
      <c r="B14" s="26" t="s">
        <v>15</v>
      </c>
      <c r="C14" s="26" t="s">
        <v>172</v>
      </c>
      <c r="D14" s="26" t="s">
        <v>164</v>
      </c>
      <c r="E14" s="26">
        <v>1</v>
      </c>
      <c r="F14" s="56" t="s">
        <v>250</v>
      </c>
      <c r="G14" s="27">
        <v>4666</v>
      </c>
      <c r="H14" s="64" t="s">
        <v>24</v>
      </c>
      <c r="I14" s="64" t="s">
        <v>253</v>
      </c>
      <c r="J14" s="27" t="s">
        <v>24</v>
      </c>
      <c r="K14" s="64" t="s">
        <v>254</v>
      </c>
      <c r="L14" s="64" t="s">
        <v>255</v>
      </c>
      <c r="M14" s="64" t="s">
        <v>16</v>
      </c>
      <c r="N14" s="28" t="s">
        <v>74</v>
      </c>
      <c r="O14" s="78" t="s">
        <v>16</v>
      </c>
      <c r="P14" s="53" t="s">
        <v>16</v>
      </c>
      <c r="Q14" s="53" t="s">
        <v>16</v>
      </c>
      <c r="R14" s="28" t="s">
        <v>215</v>
      </c>
      <c r="S14" s="28" t="s">
        <v>64</v>
      </c>
      <c r="T14" s="28" t="s">
        <v>21</v>
      </c>
      <c r="U14" s="28" t="s">
        <v>16</v>
      </c>
      <c r="V14" s="28" t="s">
        <v>30</v>
      </c>
      <c r="W14" s="29" t="s">
        <v>65</v>
      </c>
      <c r="X14" s="48" t="s">
        <v>259</v>
      </c>
      <c r="Y14" s="48" t="s">
        <v>16</v>
      </c>
      <c r="Z14" s="48" t="s">
        <v>259</v>
      </c>
      <c r="AA14" s="48" t="s">
        <v>291</v>
      </c>
      <c r="AB14" s="56" t="s">
        <v>262</v>
      </c>
      <c r="AC14" s="26" t="s">
        <v>38</v>
      </c>
      <c r="AD14" s="26" t="s">
        <v>35</v>
      </c>
      <c r="AE14" s="56" t="s">
        <v>266</v>
      </c>
      <c r="AF14" s="56" t="s">
        <v>16</v>
      </c>
      <c r="AG14" s="56" t="s">
        <v>16</v>
      </c>
      <c r="AH14" s="56" t="s">
        <v>215</v>
      </c>
      <c r="AI14" s="31" t="s">
        <v>102</v>
      </c>
      <c r="AJ14" s="78" t="s">
        <v>58</v>
      </c>
      <c r="AK14" s="64">
        <v>326.62</v>
      </c>
      <c r="AL14" s="32">
        <f t="shared" si="1"/>
        <v>930.67710600000021</v>
      </c>
      <c r="AM14" s="32">
        <v>5257.28</v>
      </c>
      <c r="AN14" s="71" t="s">
        <v>16</v>
      </c>
      <c r="AO14" s="88">
        <f>G14+AK14+AL14</f>
        <v>5923.297106</v>
      </c>
      <c r="AP14" s="32">
        <v>5700</v>
      </c>
      <c r="AQ14" s="29" t="s">
        <v>125</v>
      </c>
      <c r="AR14" s="29" t="s">
        <v>16</v>
      </c>
      <c r="AS14" s="26" t="s">
        <v>150</v>
      </c>
      <c r="AT14" s="29" t="s">
        <v>16</v>
      </c>
      <c r="AU14" s="94">
        <f>5784.02-G14-AK14</f>
        <v>791.40000000000043</v>
      </c>
      <c r="AV14" s="8" t="s">
        <v>141</v>
      </c>
      <c r="AW14" s="93" t="s">
        <v>141</v>
      </c>
      <c r="AX14" s="32">
        <v>1400</v>
      </c>
      <c r="AY14" s="98" t="s">
        <v>327</v>
      </c>
      <c r="AZ14" s="93" t="s">
        <v>141</v>
      </c>
    </row>
    <row r="15" spans="1:74" s="33" customFormat="1" ht="111" customHeight="1" x14ac:dyDescent="0.2">
      <c r="A15" s="26" t="s">
        <v>340</v>
      </c>
      <c r="B15" s="26" t="s">
        <v>15</v>
      </c>
      <c r="C15" s="26" t="s">
        <v>198</v>
      </c>
      <c r="D15" s="26" t="s">
        <v>195</v>
      </c>
      <c r="E15" s="26">
        <v>1</v>
      </c>
      <c r="F15" s="56" t="s">
        <v>250</v>
      </c>
      <c r="G15" s="27">
        <v>4666</v>
      </c>
      <c r="H15" s="64" t="s">
        <v>24</v>
      </c>
      <c r="I15" s="64" t="s">
        <v>253</v>
      </c>
      <c r="J15" s="27" t="s">
        <v>62</v>
      </c>
      <c r="K15" s="64" t="s">
        <v>254</v>
      </c>
      <c r="L15" s="64" t="s">
        <v>255</v>
      </c>
      <c r="M15" s="64" t="s">
        <v>16</v>
      </c>
      <c r="N15" s="28" t="s">
        <v>16</v>
      </c>
      <c r="O15" s="78" t="s">
        <v>16</v>
      </c>
      <c r="P15" s="53" t="s">
        <v>16</v>
      </c>
      <c r="Q15" s="53" t="s">
        <v>16</v>
      </c>
      <c r="R15" s="28" t="s">
        <v>18</v>
      </c>
      <c r="S15" s="28" t="s">
        <v>28</v>
      </c>
      <c r="T15" s="28" t="s">
        <v>28</v>
      </c>
      <c r="U15" s="28" t="s">
        <v>16</v>
      </c>
      <c r="V15" s="28" t="s">
        <v>96</v>
      </c>
      <c r="W15" s="29" t="s">
        <v>199</v>
      </c>
      <c r="X15" s="48" t="s">
        <v>270</v>
      </c>
      <c r="Y15" s="48" t="s">
        <v>16</v>
      </c>
      <c r="Z15" s="48">
        <v>5</v>
      </c>
      <c r="AA15" s="48">
        <v>4</v>
      </c>
      <c r="AB15" s="56" t="s">
        <v>262</v>
      </c>
      <c r="AC15" s="26" t="s">
        <v>27</v>
      </c>
      <c r="AD15" s="26" t="s">
        <v>57</v>
      </c>
      <c r="AE15" s="56" t="s">
        <v>278</v>
      </c>
      <c r="AF15" s="56" t="s">
        <v>16</v>
      </c>
      <c r="AG15" s="56" t="s">
        <v>292</v>
      </c>
      <c r="AH15" s="56" t="s">
        <v>215</v>
      </c>
      <c r="AI15" s="31" t="s">
        <v>108</v>
      </c>
      <c r="AJ15" s="78" t="s">
        <v>206</v>
      </c>
      <c r="AK15" s="64" t="s">
        <v>16</v>
      </c>
      <c r="AL15" s="32">
        <v>930.68</v>
      </c>
      <c r="AM15" s="32">
        <v>5382.91</v>
      </c>
      <c r="AN15" s="71" t="s">
        <v>16</v>
      </c>
      <c r="AO15" s="88">
        <f>G15+AL15</f>
        <v>5596.68</v>
      </c>
      <c r="AP15" s="32"/>
      <c r="AQ15" s="35">
        <v>46780</v>
      </c>
      <c r="AR15" s="29" t="s">
        <v>16</v>
      </c>
      <c r="AS15" s="26" t="s">
        <v>156</v>
      </c>
      <c r="AT15" s="29" t="s">
        <v>16</v>
      </c>
      <c r="AU15" s="94">
        <f>5140.84-G15-0</f>
        <v>474.84000000000015</v>
      </c>
      <c r="AV15" s="8" t="s">
        <v>141</v>
      </c>
      <c r="AW15" s="93" t="s">
        <v>141</v>
      </c>
      <c r="AX15" s="32">
        <v>1400</v>
      </c>
      <c r="AY15" s="98" t="s">
        <v>327</v>
      </c>
      <c r="AZ15" s="93" t="s">
        <v>141</v>
      </c>
    </row>
    <row r="16" spans="1:74" s="33" customFormat="1" ht="117" customHeight="1" x14ac:dyDescent="0.2">
      <c r="A16" s="26" t="s">
        <v>341</v>
      </c>
      <c r="B16" s="26" t="s">
        <v>15</v>
      </c>
      <c r="C16" s="26" t="s">
        <v>177</v>
      </c>
      <c r="D16" s="26" t="s">
        <v>164</v>
      </c>
      <c r="E16" s="26">
        <v>1</v>
      </c>
      <c r="F16" s="56" t="s">
        <v>250</v>
      </c>
      <c r="G16" s="27">
        <v>4666</v>
      </c>
      <c r="H16" s="64" t="s">
        <v>24</v>
      </c>
      <c r="I16" s="64" t="s">
        <v>253</v>
      </c>
      <c r="J16" s="27" t="s">
        <v>24</v>
      </c>
      <c r="K16" s="64" t="s">
        <v>254</v>
      </c>
      <c r="L16" s="64" t="s">
        <v>255</v>
      </c>
      <c r="M16" s="64" t="s">
        <v>16</v>
      </c>
      <c r="N16" s="28" t="s">
        <v>66</v>
      </c>
      <c r="O16" s="78" t="s">
        <v>16</v>
      </c>
      <c r="P16" s="53" t="s">
        <v>16</v>
      </c>
      <c r="Q16" s="53" t="s">
        <v>16</v>
      </c>
      <c r="R16" s="28" t="s">
        <v>215</v>
      </c>
      <c r="S16" s="28" t="s">
        <v>48</v>
      </c>
      <c r="T16" s="28" t="s">
        <v>220</v>
      </c>
      <c r="U16" s="28" t="s">
        <v>46</v>
      </c>
      <c r="V16" s="28" t="s">
        <v>22</v>
      </c>
      <c r="W16" s="29" t="s">
        <v>67</v>
      </c>
      <c r="X16" s="48" t="s">
        <v>259</v>
      </c>
      <c r="Y16" s="48" t="s">
        <v>16</v>
      </c>
      <c r="Z16" s="48">
        <v>26</v>
      </c>
      <c r="AA16" s="48" t="s">
        <v>293</v>
      </c>
      <c r="AB16" s="56" t="s">
        <v>262</v>
      </c>
      <c r="AC16" s="26" t="s">
        <v>68</v>
      </c>
      <c r="AD16" s="26" t="s">
        <v>39</v>
      </c>
      <c r="AE16" s="56" t="s">
        <v>294</v>
      </c>
      <c r="AF16" s="56" t="s">
        <v>16</v>
      </c>
      <c r="AG16" s="56" t="s">
        <v>295</v>
      </c>
      <c r="AH16" s="56" t="s">
        <v>215</v>
      </c>
      <c r="AI16" s="31" t="s">
        <v>104</v>
      </c>
      <c r="AJ16" s="78" t="s">
        <v>55</v>
      </c>
      <c r="AK16" s="64">
        <v>186.64</v>
      </c>
      <c r="AL16" s="32">
        <v>930.68</v>
      </c>
      <c r="AM16" s="32">
        <v>5995.59</v>
      </c>
      <c r="AN16" s="71" t="s">
        <v>16</v>
      </c>
      <c r="AO16" s="88">
        <f t="shared" ref="AO16:AO23" si="2">G16+AK16+AL16</f>
        <v>5783.3200000000006</v>
      </c>
      <c r="AP16" s="32"/>
      <c r="AQ16" s="29" t="s">
        <v>117</v>
      </c>
      <c r="AR16" s="29" t="s">
        <v>16</v>
      </c>
      <c r="AS16" s="26" t="s">
        <v>153</v>
      </c>
      <c r="AT16" s="29" t="s">
        <v>16</v>
      </c>
      <c r="AU16" s="94">
        <f>5538.08-G16-AK16</f>
        <v>685.43999999999994</v>
      </c>
      <c r="AV16" s="8" t="s">
        <v>141</v>
      </c>
      <c r="AW16" s="32">
        <v>134.6</v>
      </c>
      <c r="AX16" s="32">
        <v>1400</v>
      </c>
      <c r="AY16" s="98" t="s">
        <v>327</v>
      </c>
      <c r="AZ16" s="93" t="s">
        <v>141</v>
      </c>
    </row>
    <row r="17" spans="1:53" s="33" customFormat="1" ht="114" customHeight="1" x14ac:dyDescent="0.2">
      <c r="A17" s="36" t="s">
        <v>342</v>
      </c>
      <c r="B17" s="36" t="s">
        <v>15</v>
      </c>
      <c r="C17" s="36" t="s">
        <v>179</v>
      </c>
      <c r="D17" s="36" t="s">
        <v>180</v>
      </c>
      <c r="E17" s="36">
        <v>1</v>
      </c>
      <c r="F17" s="57" t="s">
        <v>250</v>
      </c>
      <c r="G17" s="37">
        <v>4666</v>
      </c>
      <c r="H17" s="65" t="s">
        <v>24</v>
      </c>
      <c r="I17" s="65" t="s">
        <v>253</v>
      </c>
      <c r="J17" s="37" t="s">
        <v>19</v>
      </c>
      <c r="K17" s="65" t="s">
        <v>254</v>
      </c>
      <c r="L17" s="64" t="s">
        <v>255</v>
      </c>
      <c r="M17" s="65" t="s">
        <v>16</v>
      </c>
      <c r="N17" s="54" t="s">
        <v>231</v>
      </c>
      <c r="O17" s="79" t="s">
        <v>256</v>
      </c>
      <c r="P17" s="54" t="s">
        <v>16</v>
      </c>
      <c r="Q17" s="54" t="s">
        <v>16</v>
      </c>
      <c r="R17" s="38" t="s">
        <v>18</v>
      </c>
      <c r="S17" s="38" t="s">
        <v>69</v>
      </c>
      <c r="T17" s="38" t="s">
        <v>70</v>
      </c>
      <c r="U17" s="38" t="s">
        <v>16</v>
      </c>
      <c r="V17" s="38" t="s">
        <v>22</v>
      </c>
      <c r="W17" s="39" t="s">
        <v>71</v>
      </c>
      <c r="X17" s="49" t="s">
        <v>270</v>
      </c>
      <c r="Y17" s="49" t="s">
        <v>16</v>
      </c>
      <c r="Z17" s="49">
        <v>7</v>
      </c>
      <c r="AA17" s="49" t="s">
        <v>296</v>
      </c>
      <c r="AB17" s="57" t="s">
        <v>262</v>
      </c>
      <c r="AC17" s="36" t="s">
        <v>57</v>
      </c>
      <c r="AD17" s="36" t="s">
        <v>57</v>
      </c>
      <c r="AE17" s="57" t="s">
        <v>16</v>
      </c>
      <c r="AF17" s="57" t="s">
        <v>16</v>
      </c>
      <c r="AG17" s="57" t="s">
        <v>16</v>
      </c>
      <c r="AH17" s="57" t="s">
        <v>215</v>
      </c>
      <c r="AI17" s="40" t="s">
        <v>105</v>
      </c>
      <c r="AJ17" s="79" t="s">
        <v>91</v>
      </c>
      <c r="AK17" s="65">
        <v>46.66</v>
      </c>
      <c r="AL17" s="41">
        <f t="shared" si="1"/>
        <v>930.67710600000021</v>
      </c>
      <c r="AM17" s="41">
        <v>5067.6899999999996</v>
      </c>
      <c r="AN17" s="72" t="s">
        <v>16</v>
      </c>
      <c r="AO17" s="89">
        <f t="shared" si="2"/>
        <v>5643.3371059999999</v>
      </c>
      <c r="AP17" s="41"/>
      <c r="AQ17" s="39" t="s">
        <v>119</v>
      </c>
      <c r="AR17" s="39" t="s">
        <v>16</v>
      </c>
      <c r="AS17" s="36" t="s">
        <v>156</v>
      </c>
      <c r="AT17" s="42" t="s">
        <v>225</v>
      </c>
      <c r="AU17" s="91">
        <v>0</v>
      </c>
      <c r="AV17" s="39" t="s">
        <v>141</v>
      </c>
      <c r="AW17" s="41" t="s">
        <v>141</v>
      </c>
      <c r="AX17" s="41">
        <v>1400</v>
      </c>
      <c r="AY17" s="91" t="s">
        <v>327</v>
      </c>
      <c r="AZ17" s="41" t="s">
        <v>141</v>
      </c>
      <c r="BA17" s="91" t="s">
        <v>325</v>
      </c>
    </row>
    <row r="18" spans="1:53" s="33" customFormat="1" ht="111" customHeight="1" x14ac:dyDescent="0.2">
      <c r="A18" s="26" t="s">
        <v>343</v>
      </c>
      <c r="B18" s="26" t="s">
        <v>15</v>
      </c>
      <c r="C18" s="26" t="s">
        <v>165</v>
      </c>
      <c r="D18" s="26" t="s">
        <v>164</v>
      </c>
      <c r="E18" s="26">
        <v>1</v>
      </c>
      <c r="F18" s="56" t="s">
        <v>250</v>
      </c>
      <c r="G18" s="27">
        <v>4666</v>
      </c>
      <c r="H18" s="64" t="s">
        <v>24</v>
      </c>
      <c r="I18" s="64" t="s">
        <v>253</v>
      </c>
      <c r="J18" s="27" t="s">
        <v>24</v>
      </c>
      <c r="K18" s="64" t="s">
        <v>254</v>
      </c>
      <c r="L18" s="64" t="s">
        <v>255</v>
      </c>
      <c r="M18" s="64" t="s">
        <v>16</v>
      </c>
      <c r="N18" s="28" t="s">
        <v>72</v>
      </c>
      <c r="O18" s="78" t="s">
        <v>16</v>
      </c>
      <c r="P18" s="53" t="s">
        <v>16</v>
      </c>
      <c r="Q18" s="53" t="s">
        <v>16</v>
      </c>
      <c r="R18" s="28" t="s">
        <v>215</v>
      </c>
      <c r="S18" s="28" t="s">
        <v>48</v>
      </c>
      <c r="T18" s="28" t="s">
        <v>73</v>
      </c>
      <c r="U18" s="28" t="s">
        <v>46</v>
      </c>
      <c r="V18" s="28" t="s">
        <v>30</v>
      </c>
      <c r="W18" s="29" t="s">
        <v>65</v>
      </c>
      <c r="X18" s="48" t="s">
        <v>259</v>
      </c>
      <c r="Y18" s="48" t="s">
        <v>142</v>
      </c>
      <c r="Z18" s="48">
        <v>36</v>
      </c>
      <c r="AA18" s="48" t="s">
        <v>297</v>
      </c>
      <c r="AB18" s="56" t="s">
        <v>262</v>
      </c>
      <c r="AC18" s="26" t="s">
        <v>54</v>
      </c>
      <c r="AD18" s="26" t="s">
        <v>35</v>
      </c>
      <c r="AE18" s="56" t="s">
        <v>266</v>
      </c>
      <c r="AF18" s="56" t="s">
        <v>16</v>
      </c>
      <c r="AG18" s="56" t="s">
        <v>16</v>
      </c>
      <c r="AH18" s="56" t="s">
        <v>215</v>
      </c>
      <c r="AI18" s="31" t="s">
        <v>102</v>
      </c>
      <c r="AJ18" s="78" t="s">
        <v>298</v>
      </c>
      <c r="AK18" s="64">
        <v>326.62</v>
      </c>
      <c r="AL18" s="32">
        <f t="shared" si="1"/>
        <v>930.67710600000021</v>
      </c>
      <c r="AM18" s="32">
        <v>4022.66</v>
      </c>
      <c r="AN18" s="71" t="s">
        <v>16</v>
      </c>
      <c r="AO18" s="88">
        <f t="shared" si="2"/>
        <v>5923.297106</v>
      </c>
      <c r="AP18" s="32">
        <v>5700</v>
      </c>
      <c r="AQ18" s="29" t="s">
        <v>131</v>
      </c>
      <c r="AR18" s="29" t="s">
        <v>16</v>
      </c>
      <c r="AS18" s="26" t="s">
        <v>154</v>
      </c>
      <c r="AT18" s="29" t="s">
        <v>16</v>
      </c>
      <c r="AU18" s="94">
        <f>5506.8-G18-AK18</f>
        <v>514.18000000000018</v>
      </c>
      <c r="AV18" s="8" t="s">
        <v>141</v>
      </c>
      <c r="AW18" s="32">
        <v>137.80000000000001</v>
      </c>
      <c r="AX18" s="32">
        <v>1400</v>
      </c>
      <c r="AY18" s="98" t="s">
        <v>327</v>
      </c>
      <c r="AZ18" s="93" t="s">
        <v>141</v>
      </c>
    </row>
    <row r="19" spans="1:53" s="33" customFormat="1" ht="113.25" customHeight="1" x14ac:dyDescent="0.2">
      <c r="A19" s="26" t="s">
        <v>344</v>
      </c>
      <c r="B19" s="26" t="s">
        <v>15</v>
      </c>
      <c r="C19" s="26" t="s">
        <v>193</v>
      </c>
      <c r="D19" s="26" t="s">
        <v>164</v>
      </c>
      <c r="E19" s="26">
        <v>1</v>
      </c>
      <c r="F19" s="56" t="s">
        <v>250</v>
      </c>
      <c r="G19" s="27">
        <v>4666</v>
      </c>
      <c r="H19" s="64" t="s">
        <v>24</v>
      </c>
      <c r="I19" s="64" t="s">
        <v>253</v>
      </c>
      <c r="J19" s="27" t="s">
        <v>24</v>
      </c>
      <c r="K19" s="64" t="s">
        <v>254</v>
      </c>
      <c r="L19" s="64" t="s">
        <v>255</v>
      </c>
      <c r="M19" s="64" t="s">
        <v>16</v>
      </c>
      <c r="N19" s="28" t="s">
        <v>74</v>
      </c>
      <c r="O19" s="78" t="s">
        <v>16</v>
      </c>
      <c r="P19" s="53" t="s">
        <v>16</v>
      </c>
      <c r="Q19" s="53" t="s">
        <v>16</v>
      </c>
      <c r="R19" s="28" t="s">
        <v>215</v>
      </c>
      <c r="S19" s="28" t="s">
        <v>51</v>
      </c>
      <c r="T19" s="28" t="s">
        <v>52</v>
      </c>
      <c r="U19" s="28" t="s">
        <v>16</v>
      </c>
      <c r="V19" s="28" t="s">
        <v>22</v>
      </c>
      <c r="W19" s="29" t="s">
        <v>75</v>
      </c>
      <c r="X19" s="48" t="s">
        <v>270</v>
      </c>
      <c r="Y19" s="48" t="s">
        <v>16</v>
      </c>
      <c r="Z19" s="48">
        <v>20</v>
      </c>
      <c r="AA19" s="48" t="s">
        <v>299</v>
      </c>
      <c r="AB19" s="56" t="s">
        <v>262</v>
      </c>
      <c r="AC19" s="26" t="s">
        <v>76</v>
      </c>
      <c r="AD19" s="26" t="s">
        <v>35</v>
      </c>
      <c r="AE19" s="56" t="s">
        <v>285</v>
      </c>
      <c r="AF19" s="56" t="s">
        <v>300</v>
      </c>
      <c r="AG19" s="56" t="s">
        <v>261</v>
      </c>
      <c r="AH19" s="56" t="s">
        <v>215</v>
      </c>
      <c r="AI19" s="31" t="s">
        <v>107</v>
      </c>
      <c r="AJ19" s="78" t="s">
        <v>51</v>
      </c>
      <c r="AK19" s="64">
        <v>326.62</v>
      </c>
      <c r="AL19" s="32">
        <f>4651.06*21.51%</f>
        <v>1000.4430060000002</v>
      </c>
      <c r="AM19" s="32">
        <v>5835.53</v>
      </c>
      <c r="AN19" s="71" t="s">
        <v>16</v>
      </c>
      <c r="AO19" s="88">
        <f t="shared" si="2"/>
        <v>5993.0630060000003</v>
      </c>
      <c r="AP19" s="32"/>
      <c r="AQ19" s="29" t="s">
        <v>135</v>
      </c>
      <c r="AR19" s="29" t="s">
        <v>16</v>
      </c>
      <c r="AS19" s="26" t="s">
        <v>152</v>
      </c>
      <c r="AT19" s="29" t="s">
        <v>16</v>
      </c>
      <c r="AU19" s="94">
        <f>6686.66-G19-AK19</f>
        <v>1694.04</v>
      </c>
      <c r="AV19" s="8" t="s">
        <v>141</v>
      </c>
      <c r="AW19" s="93" t="s">
        <v>141</v>
      </c>
      <c r="AX19" s="32">
        <v>1400</v>
      </c>
      <c r="AY19" s="98" t="s">
        <v>327</v>
      </c>
      <c r="AZ19" s="93" t="s">
        <v>141</v>
      </c>
    </row>
    <row r="20" spans="1:53" s="33" customFormat="1" ht="117" customHeight="1" x14ac:dyDescent="0.2">
      <c r="A20" s="26" t="s">
        <v>345</v>
      </c>
      <c r="B20" s="26" t="s">
        <v>15</v>
      </c>
      <c r="C20" s="26" t="s">
        <v>165</v>
      </c>
      <c r="D20" s="26" t="s">
        <v>164</v>
      </c>
      <c r="E20" s="26">
        <v>1</v>
      </c>
      <c r="F20" s="56" t="s">
        <v>250</v>
      </c>
      <c r="G20" s="27">
        <v>4666</v>
      </c>
      <c r="H20" s="64" t="s">
        <v>24</v>
      </c>
      <c r="I20" s="64" t="s">
        <v>253</v>
      </c>
      <c r="J20" s="27" t="s">
        <v>24</v>
      </c>
      <c r="K20" s="64" t="s">
        <v>254</v>
      </c>
      <c r="L20" s="64" t="s">
        <v>255</v>
      </c>
      <c r="M20" s="64" t="s">
        <v>16</v>
      </c>
      <c r="N20" s="28" t="s">
        <v>221</v>
      </c>
      <c r="O20" s="78" t="s">
        <v>16</v>
      </c>
      <c r="P20" s="53" t="s">
        <v>16</v>
      </c>
      <c r="Q20" s="53" t="s">
        <v>16</v>
      </c>
      <c r="R20" s="28" t="s">
        <v>215</v>
      </c>
      <c r="S20" s="28" t="s">
        <v>77</v>
      </c>
      <c r="T20" s="28" t="s">
        <v>21</v>
      </c>
      <c r="U20" s="28" t="s">
        <v>16</v>
      </c>
      <c r="V20" s="28" t="s">
        <v>30</v>
      </c>
      <c r="W20" s="29" t="s">
        <v>78</v>
      </c>
      <c r="X20" s="48" t="s">
        <v>259</v>
      </c>
      <c r="Y20" s="48" t="s">
        <v>16</v>
      </c>
      <c r="Z20" s="48" t="s">
        <v>259</v>
      </c>
      <c r="AA20" s="48" t="s">
        <v>301</v>
      </c>
      <c r="AB20" s="56" t="s">
        <v>262</v>
      </c>
      <c r="AC20" s="26" t="s">
        <v>79</v>
      </c>
      <c r="AD20" s="26" t="s">
        <v>35</v>
      </c>
      <c r="AE20" s="56" t="s">
        <v>302</v>
      </c>
      <c r="AF20" s="56" t="s">
        <v>16</v>
      </c>
      <c r="AG20" s="56" t="s">
        <v>16</v>
      </c>
      <c r="AH20" s="56" t="s">
        <v>215</v>
      </c>
      <c r="AI20" s="31" t="s">
        <v>102</v>
      </c>
      <c r="AJ20" s="78" t="s">
        <v>298</v>
      </c>
      <c r="AK20" s="64">
        <v>228.63</v>
      </c>
      <c r="AL20" s="32">
        <f t="shared" si="1"/>
        <v>930.67710600000021</v>
      </c>
      <c r="AM20" s="32">
        <v>5392.27</v>
      </c>
      <c r="AN20" s="71" t="s">
        <v>16</v>
      </c>
      <c r="AO20" s="88">
        <f t="shared" si="2"/>
        <v>5825.3071060000002</v>
      </c>
      <c r="AP20" s="32">
        <v>5700</v>
      </c>
      <c r="AQ20" s="29" t="s">
        <v>130</v>
      </c>
      <c r="AR20" s="29" t="s">
        <v>16</v>
      </c>
      <c r="AS20" s="26" t="s">
        <v>150</v>
      </c>
      <c r="AT20" s="29" t="s">
        <v>16</v>
      </c>
      <c r="AU20" s="94">
        <v>0</v>
      </c>
      <c r="AV20" s="8" t="s">
        <v>141</v>
      </c>
      <c r="AW20" s="93" t="s">
        <v>141</v>
      </c>
      <c r="AX20" s="32">
        <v>1400</v>
      </c>
      <c r="AY20" s="98" t="s">
        <v>327</v>
      </c>
      <c r="AZ20" s="93" t="s">
        <v>141</v>
      </c>
    </row>
    <row r="21" spans="1:53" s="33" customFormat="1" ht="125.25" customHeight="1" x14ac:dyDescent="0.2">
      <c r="A21" s="26" t="s">
        <v>346</v>
      </c>
      <c r="B21" s="26" t="s">
        <v>15</v>
      </c>
      <c r="C21" s="26" t="s">
        <v>192</v>
      </c>
      <c r="D21" s="34">
        <v>45747</v>
      </c>
      <c r="E21" s="26">
        <v>1</v>
      </c>
      <c r="F21" s="56" t="s">
        <v>250</v>
      </c>
      <c r="G21" s="27">
        <v>4666</v>
      </c>
      <c r="H21" s="64" t="s">
        <v>24</v>
      </c>
      <c r="I21" s="64" t="s">
        <v>253</v>
      </c>
      <c r="J21" s="27" t="s">
        <v>24</v>
      </c>
      <c r="K21" s="64" t="s">
        <v>254</v>
      </c>
      <c r="L21" s="64" t="s">
        <v>255</v>
      </c>
      <c r="M21" s="64" t="s">
        <v>16</v>
      </c>
      <c r="N21" s="28" t="s">
        <v>80</v>
      </c>
      <c r="O21" s="78" t="s">
        <v>16</v>
      </c>
      <c r="P21" s="53" t="s">
        <v>16</v>
      </c>
      <c r="Q21" s="53" t="s">
        <v>16</v>
      </c>
      <c r="R21" s="28" t="s">
        <v>18</v>
      </c>
      <c r="S21" s="28" t="s">
        <v>51</v>
      </c>
      <c r="T21" s="28" t="s">
        <v>220</v>
      </c>
      <c r="U21" s="28" t="s">
        <v>81</v>
      </c>
      <c r="V21" s="28" t="s">
        <v>49</v>
      </c>
      <c r="W21" s="29" t="s">
        <v>82</v>
      </c>
      <c r="X21" s="48" t="s">
        <v>259</v>
      </c>
      <c r="Y21" s="48" t="s">
        <v>16</v>
      </c>
      <c r="Z21" s="48" t="s">
        <v>303</v>
      </c>
      <c r="AA21" s="48" t="s">
        <v>304</v>
      </c>
      <c r="AB21" s="56" t="s">
        <v>262</v>
      </c>
      <c r="AC21" s="26" t="s">
        <v>60</v>
      </c>
      <c r="AD21" s="26" t="s">
        <v>43</v>
      </c>
      <c r="AE21" s="56" t="s">
        <v>285</v>
      </c>
      <c r="AF21" s="56" t="s">
        <v>16</v>
      </c>
      <c r="AG21" s="56" t="s">
        <v>16</v>
      </c>
      <c r="AH21" s="56" t="s">
        <v>215</v>
      </c>
      <c r="AI21" s="31" t="s">
        <v>104</v>
      </c>
      <c r="AJ21" s="78" t="s">
        <v>305</v>
      </c>
      <c r="AK21" s="64">
        <v>186.64</v>
      </c>
      <c r="AL21" s="32">
        <f t="shared" si="1"/>
        <v>930.67710600000021</v>
      </c>
      <c r="AM21" s="32">
        <v>5146.3999999999996</v>
      </c>
      <c r="AN21" s="71" t="s">
        <v>16</v>
      </c>
      <c r="AO21" s="88">
        <f t="shared" si="2"/>
        <v>5783.3171060000004</v>
      </c>
      <c r="AP21" s="32"/>
      <c r="AQ21" s="29" t="s">
        <v>136</v>
      </c>
      <c r="AR21" s="29" t="s">
        <v>16</v>
      </c>
      <c r="AS21" s="26" t="s">
        <v>155</v>
      </c>
      <c r="AT21" s="29" t="s">
        <v>16</v>
      </c>
      <c r="AU21" s="94">
        <f>5327.48-G21-AK21</f>
        <v>474.83999999999958</v>
      </c>
      <c r="AV21" s="8" t="s">
        <v>141</v>
      </c>
      <c r="AW21" s="32">
        <v>137.80000000000001</v>
      </c>
      <c r="AX21" s="32">
        <v>1400</v>
      </c>
      <c r="AY21" s="98" t="s">
        <v>327</v>
      </c>
      <c r="AZ21" s="93" t="s">
        <v>141</v>
      </c>
    </row>
    <row r="22" spans="1:53" s="33" customFormat="1" ht="118.5" customHeight="1" x14ac:dyDescent="0.2">
      <c r="A22" s="26" t="s">
        <v>347</v>
      </c>
      <c r="B22" s="26" t="s">
        <v>15</v>
      </c>
      <c r="C22" s="26" t="s">
        <v>188</v>
      </c>
      <c r="D22" s="26" t="s">
        <v>195</v>
      </c>
      <c r="E22" s="26">
        <v>1</v>
      </c>
      <c r="F22" s="56" t="s">
        <v>250</v>
      </c>
      <c r="G22" s="27">
        <v>4666</v>
      </c>
      <c r="H22" s="64" t="s">
        <v>24</v>
      </c>
      <c r="I22" s="64" t="s">
        <v>253</v>
      </c>
      <c r="J22" s="27" t="s">
        <v>19</v>
      </c>
      <c r="K22" s="64" t="s">
        <v>254</v>
      </c>
      <c r="L22" s="64" t="s">
        <v>255</v>
      </c>
      <c r="M22" s="64" t="s">
        <v>16</v>
      </c>
      <c r="N22" s="28" t="s">
        <v>16</v>
      </c>
      <c r="O22" s="78" t="s">
        <v>16</v>
      </c>
      <c r="P22" s="53" t="s">
        <v>16</v>
      </c>
      <c r="Q22" s="53" t="s">
        <v>16</v>
      </c>
      <c r="R22" s="28" t="s">
        <v>18</v>
      </c>
      <c r="S22" s="28" t="s">
        <v>83</v>
      </c>
      <c r="T22" s="28" t="s">
        <v>36</v>
      </c>
      <c r="U22" s="28" t="s">
        <v>16</v>
      </c>
      <c r="V22" s="28" t="s">
        <v>22</v>
      </c>
      <c r="W22" s="29" t="s">
        <v>53</v>
      </c>
      <c r="X22" s="48" t="s">
        <v>259</v>
      </c>
      <c r="Y22" s="48" t="s">
        <v>16</v>
      </c>
      <c r="Z22" s="48" t="s">
        <v>303</v>
      </c>
      <c r="AA22" s="48" t="s">
        <v>306</v>
      </c>
      <c r="AB22" s="56" t="s">
        <v>262</v>
      </c>
      <c r="AC22" s="26" t="s">
        <v>26</v>
      </c>
      <c r="AD22" s="26" t="s">
        <v>57</v>
      </c>
      <c r="AE22" s="56" t="s">
        <v>285</v>
      </c>
      <c r="AF22" s="56" t="s">
        <v>16</v>
      </c>
      <c r="AG22" s="56" t="s">
        <v>16</v>
      </c>
      <c r="AH22" s="56" t="s">
        <v>215</v>
      </c>
      <c r="AI22" s="31" t="s">
        <v>105</v>
      </c>
      <c r="AJ22" s="78" t="s">
        <v>91</v>
      </c>
      <c r="AK22" s="64">
        <v>21.77</v>
      </c>
      <c r="AL22" s="32">
        <f t="shared" si="1"/>
        <v>930.67710600000021</v>
      </c>
      <c r="AM22" s="32">
        <v>5069.68</v>
      </c>
      <c r="AN22" s="71" t="s">
        <v>16</v>
      </c>
      <c r="AO22" s="88">
        <f t="shared" si="2"/>
        <v>5618.4471060000005</v>
      </c>
      <c r="AP22" s="32"/>
      <c r="AQ22" s="29" t="s">
        <v>126</v>
      </c>
      <c r="AR22" s="29" t="s">
        <v>16</v>
      </c>
      <c r="AS22" s="26" t="s">
        <v>157</v>
      </c>
      <c r="AT22" s="29" t="s">
        <v>16</v>
      </c>
      <c r="AU22" s="94">
        <v>0</v>
      </c>
      <c r="AV22" s="8" t="s">
        <v>141</v>
      </c>
      <c r="AW22" s="32">
        <v>68.900000000000006</v>
      </c>
      <c r="AX22" s="32">
        <v>1400</v>
      </c>
      <c r="AY22" s="98" t="s">
        <v>327</v>
      </c>
      <c r="AZ22" s="93" t="s">
        <v>141</v>
      </c>
    </row>
    <row r="23" spans="1:53" s="33" customFormat="1" ht="116.25" customHeight="1" x14ac:dyDescent="0.2">
      <c r="A23" s="26" t="s">
        <v>348</v>
      </c>
      <c r="B23" s="26" t="s">
        <v>15</v>
      </c>
      <c r="C23" s="26" t="s">
        <v>171</v>
      </c>
      <c r="D23" s="26" t="s">
        <v>164</v>
      </c>
      <c r="E23" s="26">
        <v>1</v>
      </c>
      <c r="F23" s="56" t="s">
        <v>250</v>
      </c>
      <c r="G23" s="27">
        <v>4666</v>
      </c>
      <c r="H23" s="64" t="s">
        <v>24</v>
      </c>
      <c r="I23" s="64" t="s">
        <v>253</v>
      </c>
      <c r="J23" s="27" t="s">
        <v>24</v>
      </c>
      <c r="K23" s="64" t="s">
        <v>254</v>
      </c>
      <c r="L23" s="64" t="s">
        <v>255</v>
      </c>
      <c r="M23" s="64" t="s">
        <v>16</v>
      </c>
      <c r="N23" s="28" t="s">
        <v>16</v>
      </c>
      <c r="O23" s="78" t="s">
        <v>16</v>
      </c>
      <c r="P23" s="53" t="s">
        <v>16</v>
      </c>
      <c r="Q23" s="53" t="s">
        <v>16</v>
      </c>
      <c r="R23" s="28" t="s">
        <v>215</v>
      </c>
      <c r="S23" s="28" t="s">
        <v>84</v>
      </c>
      <c r="T23" s="28" t="s">
        <v>51</v>
      </c>
      <c r="U23" s="28" t="s">
        <v>16</v>
      </c>
      <c r="V23" s="28" t="s">
        <v>22</v>
      </c>
      <c r="W23" s="29" t="s">
        <v>85</v>
      </c>
      <c r="X23" s="48" t="s">
        <v>270</v>
      </c>
      <c r="Y23" s="48" t="s">
        <v>16</v>
      </c>
      <c r="Z23" s="48" t="s">
        <v>307</v>
      </c>
      <c r="AA23" s="48" t="s">
        <v>16</v>
      </c>
      <c r="AB23" s="56" t="s">
        <v>262</v>
      </c>
      <c r="AC23" s="26" t="s">
        <v>86</v>
      </c>
      <c r="AD23" s="26" t="s">
        <v>43</v>
      </c>
      <c r="AE23" s="56" t="s">
        <v>308</v>
      </c>
      <c r="AF23" s="56" t="s">
        <v>309</v>
      </c>
      <c r="AG23" s="56" t="s">
        <v>310</v>
      </c>
      <c r="AH23" s="56" t="s">
        <v>215</v>
      </c>
      <c r="AI23" s="31" t="s">
        <v>106</v>
      </c>
      <c r="AJ23" s="78" t="s">
        <v>97</v>
      </c>
      <c r="AK23" s="64">
        <v>139.97999999999999</v>
      </c>
      <c r="AL23" s="32">
        <f>4651.06*21.51%</f>
        <v>1000.4430060000002</v>
      </c>
      <c r="AM23" s="32">
        <v>5659.69</v>
      </c>
      <c r="AN23" s="71" t="s">
        <v>16</v>
      </c>
      <c r="AO23" s="88">
        <f t="shared" si="2"/>
        <v>5806.423006</v>
      </c>
      <c r="AP23" s="32"/>
      <c r="AQ23" s="29" t="s">
        <v>114</v>
      </c>
      <c r="AR23" s="29" t="s">
        <v>16</v>
      </c>
      <c r="AS23" s="26" t="s">
        <v>152</v>
      </c>
      <c r="AT23" s="29" t="s">
        <v>16</v>
      </c>
      <c r="AU23" s="94">
        <f>6657.29-G23-AK23</f>
        <v>1851.31</v>
      </c>
      <c r="AV23" s="8" t="s">
        <v>141</v>
      </c>
      <c r="AW23" s="32">
        <v>68.900000000000006</v>
      </c>
      <c r="AX23" s="32">
        <v>1400</v>
      </c>
      <c r="AY23" s="98" t="s">
        <v>327</v>
      </c>
      <c r="AZ23" s="93" t="s">
        <v>141</v>
      </c>
    </row>
    <row r="24" spans="1:53" s="33" customFormat="1" ht="112.5" customHeight="1" x14ac:dyDescent="0.2">
      <c r="A24" s="36" t="s">
        <v>349</v>
      </c>
      <c r="B24" s="36" t="s">
        <v>15</v>
      </c>
      <c r="C24" s="36" t="s">
        <v>197</v>
      </c>
      <c r="D24" s="36" t="s">
        <v>195</v>
      </c>
      <c r="E24" s="36">
        <v>1</v>
      </c>
      <c r="F24" s="57" t="s">
        <v>250</v>
      </c>
      <c r="G24" s="37">
        <v>4666</v>
      </c>
      <c r="H24" s="65" t="s">
        <v>24</v>
      </c>
      <c r="I24" s="65" t="s">
        <v>253</v>
      </c>
      <c r="J24" s="37" t="s">
        <v>62</v>
      </c>
      <c r="K24" s="65" t="s">
        <v>254</v>
      </c>
      <c r="L24" s="64" t="s">
        <v>255</v>
      </c>
      <c r="M24" s="65" t="s">
        <v>16</v>
      </c>
      <c r="N24" s="38" t="s">
        <v>16</v>
      </c>
      <c r="O24" s="79" t="s">
        <v>16</v>
      </c>
      <c r="P24" s="54" t="s">
        <v>16</v>
      </c>
      <c r="Q24" s="54" t="s">
        <v>16</v>
      </c>
      <c r="R24" s="38" t="s">
        <v>215</v>
      </c>
      <c r="S24" s="38" t="s">
        <v>139</v>
      </c>
      <c r="T24" s="38" t="s">
        <v>139</v>
      </c>
      <c r="U24" s="38" t="s">
        <v>16</v>
      </c>
      <c r="V24" s="38" t="s">
        <v>22</v>
      </c>
      <c r="W24" s="39" t="s">
        <v>140</v>
      </c>
      <c r="X24" s="49" t="s">
        <v>270</v>
      </c>
      <c r="Y24" s="49" t="s">
        <v>16</v>
      </c>
      <c r="Z24" s="49" t="s">
        <v>311</v>
      </c>
      <c r="AA24" s="49" t="s">
        <v>312</v>
      </c>
      <c r="AB24" s="57" t="s">
        <v>262</v>
      </c>
      <c r="AC24" s="36" t="s">
        <v>141</v>
      </c>
      <c r="AD24" s="36" t="s">
        <v>142</v>
      </c>
      <c r="AE24" s="57" t="s">
        <v>266</v>
      </c>
      <c r="AF24" s="57" t="s">
        <v>16</v>
      </c>
      <c r="AG24" s="57" t="s">
        <v>16</v>
      </c>
      <c r="AH24" s="57" t="s">
        <v>215</v>
      </c>
      <c r="AI24" s="40" t="s">
        <v>108</v>
      </c>
      <c r="AJ24" s="79" t="s">
        <v>64</v>
      </c>
      <c r="AK24" s="65" t="s">
        <v>16</v>
      </c>
      <c r="AL24" s="41">
        <f t="shared" si="1"/>
        <v>930.67710600000021</v>
      </c>
      <c r="AM24" s="41">
        <v>4651.0600000000004</v>
      </c>
      <c r="AN24" s="72" t="s">
        <v>16</v>
      </c>
      <c r="AO24" s="89">
        <f>G24+AL24</f>
        <v>5596.6771060000001</v>
      </c>
      <c r="AP24" s="41"/>
      <c r="AQ24" s="39" t="s">
        <v>143</v>
      </c>
      <c r="AR24" s="39" t="s">
        <v>16</v>
      </c>
      <c r="AS24" s="36" t="s">
        <v>156</v>
      </c>
      <c r="AT24" s="36" t="s">
        <v>227</v>
      </c>
      <c r="AU24" s="91">
        <v>0</v>
      </c>
      <c r="AV24" s="39" t="s">
        <v>141</v>
      </c>
      <c r="AW24" s="41" t="s">
        <v>141</v>
      </c>
      <c r="AX24" s="41">
        <v>1400</v>
      </c>
      <c r="AY24" s="91" t="s">
        <v>327</v>
      </c>
      <c r="AZ24" s="41" t="s">
        <v>141</v>
      </c>
      <c r="BA24" s="91" t="s">
        <v>325</v>
      </c>
    </row>
    <row r="25" spans="1:53" s="33" customFormat="1" ht="113.25" customHeight="1" x14ac:dyDescent="0.2">
      <c r="A25" s="36" t="s">
        <v>350</v>
      </c>
      <c r="B25" s="36" t="s">
        <v>15</v>
      </c>
      <c r="C25" s="36" t="s">
        <v>181</v>
      </c>
      <c r="D25" s="36" t="s">
        <v>182</v>
      </c>
      <c r="E25" s="36">
        <v>1</v>
      </c>
      <c r="F25" s="57" t="s">
        <v>250</v>
      </c>
      <c r="G25" s="37">
        <v>4666</v>
      </c>
      <c r="H25" s="65" t="s">
        <v>24</v>
      </c>
      <c r="I25" s="65" t="s">
        <v>253</v>
      </c>
      <c r="J25" s="37" t="s">
        <v>19</v>
      </c>
      <c r="K25" s="65" t="s">
        <v>254</v>
      </c>
      <c r="L25" s="64" t="s">
        <v>255</v>
      </c>
      <c r="M25" s="65" t="s">
        <v>16</v>
      </c>
      <c r="N25" s="38" t="s">
        <v>16</v>
      </c>
      <c r="O25" s="79" t="s">
        <v>16</v>
      </c>
      <c r="P25" s="54" t="s">
        <v>16</v>
      </c>
      <c r="Q25" s="54" t="s">
        <v>16</v>
      </c>
      <c r="R25" s="38" t="s">
        <v>18</v>
      </c>
      <c r="S25" s="38" t="s">
        <v>36</v>
      </c>
      <c r="T25" s="38" t="s">
        <v>36</v>
      </c>
      <c r="U25" s="38" t="s">
        <v>16</v>
      </c>
      <c r="V25" s="38" t="s">
        <v>22</v>
      </c>
      <c r="W25" s="39" t="s">
        <v>71</v>
      </c>
      <c r="X25" s="49" t="s">
        <v>270</v>
      </c>
      <c r="Y25" s="49" t="s">
        <v>16</v>
      </c>
      <c r="Z25" s="49" t="s">
        <v>311</v>
      </c>
      <c r="AA25" s="49" t="s">
        <v>16</v>
      </c>
      <c r="AB25" s="57" t="s">
        <v>262</v>
      </c>
      <c r="AC25" s="36" t="s">
        <v>39</v>
      </c>
      <c r="AD25" s="36" t="s">
        <v>57</v>
      </c>
      <c r="AE25" s="57" t="s">
        <v>278</v>
      </c>
      <c r="AF25" s="57" t="s">
        <v>16</v>
      </c>
      <c r="AG25" s="57" t="s">
        <v>16</v>
      </c>
      <c r="AH25" s="57" t="s">
        <v>215</v>
      </c>
      <c r="AI25" s="40" t="s">
        <v>105</v>
      </c>
      <c r="AJ25" s="79" t="s">
        <v>36</v>
      </c>
      <c r="AK25" s="65">
        <v>46.66</v>
      </c>
      <c r="AL25" s="41">
        <f t="shared" si="1"/>
        <v>930.67710600000021</v>
      </c>
      <c r="AM25" s="41">
        <v>5108.05</v>
      </c>
      <c r="AN25" s="72" t="s">
        <v>16</v>
      </c>
      <c r="AO25" s="72">
        <f t="shared" ref="AO25:AO32" si="3">G25+AK25+AL25</f>
        <v>5643.3371059999999</v>
      </c>
      <c r="AP25" s="41"/>
      <c r="AQ25" s="39" t="s">
        <v>120</v>
      </c>
      <c r="AR25" s="39" t="s">
        <v>16</v>
      </c>
      <c r="AS25" s="36" t="s">
        <v>157</v>
      </c>
      <c r="AT25" s="36" t="s">
        <v>226</v>
      </c>
      <c r="AU25" s="91">
        <v>0</v>
      </c>
      <c r="AV25" s="39" t="s">
        <v>141</v>
      </c>
      <c r="AW25" s="41" t="s">
        <v>141</v>
      </c>
      <c r="AX25" s="41">
        <v>1400</v>
      </c>
      <c r="AY25" s="91" t="s">
        <v>327</v>
      </c>
      <c r="AZ25" s="41" t="s">
        <v>141</v>
      </c>
      <c r="BA25" s="91" t="s">
        <v>325</v>
      </c>
    </row>
    <row r="26" spans="1:53" s="33" customFormat="1" ht="113.25" customHeight="1" x14ac:dyDescent="0.2">
      <c r="A26" s="26" t="s">
        <v>351</v>
      </c>
      <c r="B26" s="26" t="s">
        <v>15</v>
      </c>
      <c r="C26" s="26" t="s">
        <v>169</v>
      </c>
      <c r="D26" s="26" t="s">
        <v>170</v>
      </c>
      <c r="E26" s="26">
        <v>1</v>
      </c>
      <c r="F26" s="56" t="s">
        <v>250</v>
      </c>
      <c r="G26" s="27">
        <v>4666</v>
      </c>
      <c r="H26" s="64" t="s">
        <v>24</v>
      </c>
      <c r="I26" s="64" t="s">
        <v>253</v>
      </c>
      <c r="J26" s="27" t="s">
        <v>19</v>
      </c>
      <c r="K26" s="64" t="s">
        <v>254</v>
      </c>
      <c r="L26" s="64" t="s">
        <v>255</v>
      </c>
      <c r="M26" s="64" t="s">
        <v>16</v>
      </c>
      <c r="N26" s="28" t="s">
        <v>16</v>
      </c>
      <c r="O26" s="78" t="s">
        <v>16</v>
      </c>
      <c r="P26" s="53" t="s">
        <v>16</v>
      </c>
      <c r="Q26" s="53" t="s">
        <v>16</v>
      </c>
      <c r="R26" s="28" t="s">
        <v>18</v>
      </c>
      <c r="S26" s="28" t="s">
        <v>51</v>
      </c>
      <c r="T26" s="28" t="s">
        <v>51</v>
      </c>
      <c r="U26" s="28" t="s">
        <v>16</v>
      </c>
      <c r="V26" s="28" t="s">
        <v>22</v>
      </c>
      <c r="W26" s="29" t="s">
        <v>87</v>
      </c>
      <c r="X26" s="48" t="s">
        <v>259</v>
      </c>
      <c r="Y26" s="48" t="s">
        <v>16</v>
      </c>
      <c r="Z26" s="48">
        <v>7</v>
      </c>
      <c r="AA26" s="48" t="s">
        <v>16</v>
      </c>
      <c r="AB26" s="56" t="s">
        <v>262</v>
      </c>
      <c r="AC26" s="26" t="s">
        <v>54</v>
      </c>
      <c r="AD26" s="26" t="s">
        <v>27</v>
      </c>
      <c r="AE26" s="56" t="s">
        <v>288</v>
      </c>
      <c r="AF26" s="56" t="s">
        <v>16</v>
      </c>
      <c r="AG26" s="56" t="s">
        <v>16</v>
      </c>
      <c r="AH26" s="56" t="s">
        <v>215</v>
      </c>
      <c r="AI26" s="31" t="s">
        <v>100</v>
      </c>
      <c r="AJ26" s="78" t="s">
        <v>58</v>
      </c>
      <c r="AK26" s="64">
        <v>46.66</v>
      </c>
      <c r="AL26" s="32">
        <f t="shared" si="1"/>
        <v>930.67710600000021</v>
      </c>
      <c r="AM26" s="32">
        <v>5146.88</v>
      </c>
      <c r="AN26" s="71" t="s">
        <v>16</v>
      </c>
      <c r="AO26" s="88">
        <f t="shared" si="3"/>
        <v>5643.3371059999999</v>
      </c>
      <c r="AP26" s="32"/>
      <c r="AQ26" s="29" t="s">
        <v>127</v>
      </c>
      <c r="AR26" s="29" t="s">
        <v>16</v>
      </c>
      <c r="AS26" s="26" t="s">
        <v>150</v>
      </c>
      <c r="AT26" s="29" t="s">
        <v>16</v>
      </c>
      <c r="AU26" s="94">
        <v>0</v>
      </c>
      <c r="AV26" s="26" t="s">
        <v>320</v>
      </c>
      <c r="AW26" s="32">
        <v>68.900000000000006</v>
      </c>
      <c r="AX26" s="32">
        <v>1400</v>
      </c>
      <c r="AY26" s="98" t="s">
        <v>327</v>
      </c>
      <c r="AZ26" s="93" t="s">
        <v>141</v>
      </c>
    </row>
    <row r="27" spans="1:53" s="33" customFormat="1" ht="114" customHeight="1" x14ac:dyDescent="0.2">
      <c r="A27" s="26" t="s">
        <v>352</v>
      </c>
      <c r="B27" s="26" t="s">
        <v>15</v>
      </c>
      <c r="C27" s="26" t="s">
        <v>167</v>
      </c>
      <c r="D27" s="26" t="s">
        <v>168</v>
      </c>
      <c r="E27" s="26">
        <v>1</v>
      </c>
      <c r="F27" s="56" t="s">
        <v>250</v>
      </c>
      <c r="G27" s="27">
        <v>4666</v>
      </c>
      <c r="H27" s="64" t="s">
        <v>24</v>
      </c>
      <c r="I27" s="64" t="s">
        <v>253</v>
      </c>
      <c r="J27" s="27" t="s">
        <v>19</v>
      </c>
      <c r="K27" s="64" t="s">
        <v>254</v>
      </c>
      <c r="L27" s="64" t="s">
        <v>255</v>
      </c>
      <c r="M27" s="64" t="s">
        <v>16</v>
      </c>
      <c r="N27" s="53" t="s">
        <v>232</v>
      </c>
      <c r="O27" s="78" t="s">
        <v>258</v>
      </c>
      <c r="P27" s="53" t="s">
        <v>16</v>
      </c>
      <c r="Q27" s="53" t="s">
        <v>16</v>
      </c>
      <c r="R27" s="28" t="s">
        <v>216</v>
      </c>
      <c r="S27" s="28" t="s">
        <v>88</v>
      </c>
      <c r="T27" s="28" t="s">
        <v>73</v>
      </c>
      <c r="U27" s="28" t="s">
        <v>16</v>
      </c>
      <c r="V27" s="28" t="s">
        <v>22</v>
      </c>
      <c r="W27" s="29" t="s">
        <v>89</v>
      </c>
      <c r="X27" s="48" t="s">
        <v>270</v>
      </c>
      <c r="Y27" s="48" t="s">
        <v>16</v>
      </c>
      <c r="Z27" s="48" t="s">
        <v>313</v>
      </c>
      <c r="AA27" s="48" t="s">
        <v>314</v>
      </c>
      <c r="AB27" s="56" t="s">
        <v>262</v>
      </c>
      <c r="AC27" s="26" t="s">
        <v>39</v>
      </c>
      <c r="AD27" s="26" t="s">
        <v>57</v>
      </c>
      <c r="AE27" s="56" t="s">
        <v>282</v>
      </c>
      <c r="AF27" s="56" t="s">
        <v>309</v>
      </c>
      <c r="AG27" s="56" t="s">
        <v>16</v>
      </c>
      <c r="AH27" s="56" t="s">
        <v>215</v>
      </c>
      <c r="AI27" s="31" t="s">
        <v>109</v>
      </c>
      <c r="AJ27" s="78" t="s">
        <v>91</v>
      </c>
      <c r="AK27" s="64">
        <v>46.66</v>
      </c>
      <c r="AL27" s="32">
        <f>4651.06*21.51%</f>
        <v>1000.4430060000002</v>
      </c>
      <c r="AM27" s="32">
        <v>5695.14</v>
      </c>
      <c r="AN27" s="71" t="s">
        <v>16</v>
      </c>
      <c r="AO27" s="88">
        <f t="shared" si="3"/>
        <v>5713.1030060000003</v>
      </c>
      <c r="AP27" s="32"/>
      <c r="AQ27" s="29" t="s">
        <v>128</v>
      </c>
      <c r="AR27" s="29" t="s">
        <v>16</v>
      </c>
      <c r="AS27" s="26" t="s">
        <v>152</v>
      </c>
      <c r="AT27" s="29" t="s">
        <v>16</v>
      </c>
      <c r="AU27" s="94">
        <v>0</v>
      </c>
      <c r="AV27" s="8" t="s">
        <v>141</v>
      </c>
      <c r="AW27" s="93" t="s">
        <v>141</v>
      </c>
      <c r="AX27" s="32">
        <v>1400</v>
      </c>
      <c r="AY27" s="98" t="s">
        <v>327</v>
      </c>
      <c r="AZ27" s="93" t="s">
        <v>141</v>
      </c>
    </row>
    <row r="28" spans="1:53" s="33" customFormat="1" ht="114" customHeight="1" x14ac:dyDescent="0.2">
      <c r="A28" s="26" t="s">
        <v>353</v>
      </c>
      <c r="B28" s="26" t="s">
        <v>15</v>
      </c>
      <c r="C28" s="26" t="s">
        <v>163</v>
      </c>
      <c r="D28" s="26" t="s">
        <v>164</v>
      </c>
      <c r="E28" s="26">
        <v>0.75</v>
      </c>
      <c r="F28" s="56" t="s">
        <v>250</v>
      </c>
      <c r="G28" s="27">
        <v>3499.5</v>
      </c>
      <c r="H28" s="64" t="s">
        <v>24</v>
      </c>
      <c r="I28" s="64" t="s">
        <v>253</v>
      </c>
      <c r="J28" s="27" t="s">
        <v>24</v>
      </c>
      <c r="K28" s="64" t="s">
        <v>254</v>
      </c>
      <c r="L28" s="64" t="s">
        <v>255</v>
      </c>
      <c r="M28" s="64" t="s">
        <v>16</v>
      </c>
      <c r="N28" s="28" t="s">
        <v>16</v>
      </c>
      <c r="O28" s="78" t="s">
        <v>16</v>
      </c>
      <c r="P28" s="53" t="s">
        <v>16</v>
      </c>
      <c r="Q28" s="53" t="s">
        <v>16</v>
      </c>
      <c r="R28" s="28" t="s">
        <v>215</v>
      </c>
      <c r="S28" s="28" t="s">
        <v>90</v>
      </c>
      <c r="T28" s="28" t="s">
        <v>91</v>
      </c>
      <c r="U28" s="28" t="s">
        <v>16</v>
      </c>
      <c r="V28" s="28" t="s">
        <v>49</v>
      </c>
      <c r="W28" s="29" t="s">
        <v>92</v>
      </c>
      <c r="X28" s="48" t="s">
        <v>270</v>
      </c>
      <c r="Y28" s="48" t="s">
        <v>16</v>
      </c>
      <c r="Z28" s="48" t="s">
        <v>270</v>
      </c>
      <c r="AA28" s="48" t="s">
        <v>315</v>
      </c>
      <c r="AB28" s="56" t="s">
        <v>262</v>
      </c>
      <c r="AC28" s="26" t="s">
        <v>38</v>
      </c>
      <c r="AD28" s="26" t="s">
        <v>35</v>
      </c>
      <c r="AE28" s="56" t="s">
        <v>16</v>
      </c>
      <c r="AF28" s="56" t="s">
        <v>16</v>
      </c>
      <c r="AG28" s="56" t="s">
        <v>16</v>
      </c>
      <c r="AH28" s="56" t="s">
        <v>215</v>
      </c>
      <c r="AI28" s="31" t="s">
        <v>110</v>
      </c>
      <c r="AJ28" s="78" t="s">
        <v>58</v>
      </c>
      <c r="AK28" s="64">
        <v>244.97</v>
      </c>
      <c r="AL28" s="32">
        <f t="shared" si="1"/>
        <v>930.67710600000021</v>
      </c>
      <c r="AM28" s="32">
        <v>3518.54</v>
      </c>
      <c r="AN28" s="71" t="s">
        <v>16</v>
      </c>
      <c r="AO28" s="88">
        <f t="shared" si="3"/>
        <v>4675.1471060000003</v>
      </c>
      <c r="AP28" s="32"/>
      <c r="AQ28" s="29" t="s">
        <v>136</v>
      </c>
      <c r="AR28" s="29" t="s">
        <v>16</v>
      </c>
      <c r="AS28" s="26" t="s">
        <v>155</v>
      </c>
      <c r="AT28" s="29" t="s">
        <v>16</v>
      </c>
      <c r="AU28" s="94">
        <f>3744.47-G28-AK28</f>
        <v>0</v>
      </c>
      <c r="AV28" s="8" t="s">
        <v>141</v>
      </c>
      <c r="AW28" s="32">
        <v>68.900000000000006</v>
      </c>
      <c r="AX28" s="32">
        <v>1400</v>
      </c>
      <c r="AY28" s="98" t="s">
        <v>327</v>
      </c>
      <c r="AZ28" s="93" t="s">
        <v>141</v>
      </c>
    </row>
    <row r="29" spans="1:53" s="33" customFormat="1" ht="112.5" customHeight="1" x14ac:dyDescent="0.2">
      <c r="A29" s="26" t="s">
        <v>354</v>
      </c>
      <c r="B29" s="26" t="s">
        <v>15</v>
      </c>
      <c r="C29" s="26" t="s">
        <v>194</v>
      </c>
      <c r="D29" s="26" t="s">
        <v>195</v>
      </c>
      <c r="E29" s="26">
        <v>1</v>
      </c>
      <c r="F29" s="56" t="s">
        <v>250</v>
      </c>
      <c r="G29" s="27">
        <v>4666</v>
      </c>
      <c r="H29" s="64" t="s">
        <v>24</v>
      </c>
      <c r="I29" s="64" t="s">
        <v>253</v>
      </c>
      <c r="J29" s="27" t="s">
        <v>19</v>
      </c>
      <c r="K29" s="64" t="s">
        <v>254</v>
      </c>
      <c r="L29" s="64" t="s">
        <v>255</v>
      </c>
      <c r="M29" s="64" t="s">
        <v>16</v>
      </c>
      <c r="N29" s="28" t="s">
        <v>93</v>
      </c>
      <c r="O29" s="78" t="s">
        <v>16</v>
      </c>
      <c r="P29" s="53" t="s">
        <v>16</v>
      </c>
      <c r="Q29" s="53" t="s">
        <v>16</v>
      </c>
      <c r="R29" s="28" t="s">
        <v>18</v>
      </c>
      <c r="S29" s="28" t="s">
        <v>222</v>
      </c>
      <c r="T29" s="28" t="s">
        <v>73</v>
      </c>
      <c r="U29" s="28" t="s">
        <v>16</v>
      </c>
      <c r="V29" s="28" t="s">
        <v>22</v>
      </c>
      <c r="W29" s="29" t="s">
        <v>67</v>
      </c>
      <c r="X29" s="48" t="s">
        <v>259</v>
      </c>
      <c r="Y29" s="48" t="s">
        <v>16</v>
      </c>
      <c r="Z29" s="48" t="s">
        <v>303</v>
      </c>
      <c r="AA29" s="48" t="s">
        <v>316</v>
      </c>
      <c r="AB29" s="56" t="s">
        <v>262</v>
      </c>
      <c r="AC29" s="26" t="s">
        <v>94</v>
      </c>
      <c r="AD29" s="26" t="s">
        <v>57</v>
      </c>
      <c r="AE29" s="56" t="s">
        <v>285</v>
      </c>
      <c r="AF29" s="56" t="s">
        <v>16</v>
      </c>
      <c r="AG29" s="56" t="s">
        <v>16</v>
      </c>
      <c r="AH29" s="56" t="s">
        <v>215</v>
      </c>
      <c r="AI29" s="31" t="s">
        <v>105</v>
      </c>
      <c r="AJ29" s="78" t="s">
        <v>21</v>
      </c>
      <c r="AK29" s="64">
        <v>93.32</v>
      </c>
      <c r="AL29" s="32">
        <f t="shared" si="1"/>
        <v>930.67710600000021</v>
      </c>
      <c r="AM29" s="32">
        <v>5152.08</v>
      </c>
      <c r="AN29" s="71" t="s">
        <v>16</v>
      </c>
      <c r="AO29" s="88">
        <f t="shared" si="3"/>
        <v>5689.9971059999998</v>
      </c>
      <c r="AP29" s="32"/>
      <c r="AQ29" s="29" t="s">
        <v>134</v>
      </c>
      <c r="AR29" s="29" t="s">
        <v>16</v>
      </c>
      <c r="AS29" s="26" t="s">
        <v>155</v>
      </c>
      <c r="AT29" s="29" t="s">
        <v>16</v>
      </c>
      <c r="AU29" s="94">
        <f>5410.78-G29-AK29</f>
        <v>651.45999999999981</v>
      </c>
      <c r="AV29" s="8" t="s">
        <v>141</v>
      </c>
      <c r="AW29" s="32">
        <v>67.3</v>
      </c>
      <c r="AX29" s="32">
        <v>1400</v>
      </c>
      <c r="AY29" s="98" t="s">
        <v>327</v>
      </c>
      <c r="AZ29" s="93" t="s">
        <v>141</v>
      </c>
    </row>
    <row r="30" spans="1:53" s="33" customFormat="1" ht="114" customHeight="1" x14ac:dyDescent="0.2">
      <c r="A30" s="26" t="s">
        <v>355</v>
      </c>
      <c r="B30" s="26" t="s">
        <v>15</v>
      </c>
      <c r="C30" s="26" t="s">
        <v>183</v>
      </c>
      <c r="D30" s="34">
        <v>45747</v>
      </c>
      <c r="E30" s="26">
        <v>1</v>
      </c>
      <c r="F30" s="56" t="s">
        <v>250</v>
      </c>
      <c r="G30" s="27">
        <v>4666</v>
      </c>
      <c r="H30" s="64" t="s">
        <v>24</v>
      </c>
      <c r="I30" s="64" t="s">
        <v>253</v>
      </c>
      <c r="J30" s="27" t="s">
        <v>62</v>
      </c>
      <c r="K30" s="64" t="s">
        <v>254</v>
      </c>
      <c r="L30" s="64" t="s">
        <v>255</v>
      </c>
      <c r="M30" s="64" t="s">
        <v>16</v>
      </c>
      <c r="N30" s="28" t="s">
        <v>16</v>
      </c>
      <c r="O30" s="78" t="s">
        <v>16</v>
      </c>
      <c r="P30" s="53" t="s">
        <v>16</v>
      </c>
      <c r="Q30" s="53" t="s">
        <v>16</v>
      </c>
      <c r="R30" s="28" t="s">
        <v>18</v>
      </c>
      <c r="S30" s="28" t="s">
        <v>20</v>
      </c>
      <c r="T30" s="28" t="s">
        <v>95</v>
      </c>
      <c r="U30" s="28" t="s">
        <v>16</v>
      </c>
      <c r="V30" s="28" t="s">
        <v>96</v>
      </c>
      <c r="W30" s="29" t="s">
        <v>29</v>
      </c>
      <c r="X30" s="48" t="s">
        <v>270</v>
      </c>
      <c r="Y30" s="48" t="s">
        <v>16</v>
      </c>
      <c r="Z30" s="48" t="s">
        <v>311</v>
      </c>
      <c r="AA30" s="48" t="s">
        <v>317</v>
      </c>
      <c r="AB30" s="56" t="s">
        <v>262</v>
      </c>
      <c r="AC30" s="26" t="s">
        <v>57</v>
      </c>
      <c r="AD30" s="26" t="s">
        <v>57</v>
      </c>
      <c r="AE30" s="56" t="s">
        <v>278</v>
      </c>
      <c r="AF30" s="56" t="s">
        <v>16</v>
      </c>
      <c r="AG30" s="56" t="s">
        <v>16</v>
      </c>
      <c r="AH30" s="56" t="s">
        <v>215</v>
      </c>
      <c r="AI30" s="31" t="s">
        <v>105</v>
      </c>
      <c r="AJ30" s="78" t="s">
        <v>55</v>
      </c>
      <c r="AK30" s="64">
        <v>46.66</v>
      </c>
      <c r="AL30" s="32">
        <f t="shared" si="1"/>
        <v>930.67710600000021</v>
      </c>
      <c r="AM30" s="32">
        <v>3708.64</v>
      </c>
      <c r="AN30" s="71" t="s">
        <v>16</v>
      </c>
      <c r="AO30" s="88">
        <f t="shared" si="3"/>
        <v>5643.3371059999999</v>
      </c>
      <c r="AP30" s="32"/>
      <c r="AQ30" s="29" t="s">
        <v>133</v>
      </c>
      <c r="AR30" s="29" t="s">
        <v>16</v>
      </c>
      <c r="AS30" s="26" t="s">
        <v>155</v>
      </c>
      <c r="AT30" s="29" t="s">
        <v>16</v>
      </c>
      <c r="AU30" s="94">
        <f>5345.78-G30-AK30</f>
        <v>633.11999999999978</v>
      </c>
      <c r="AV30" s="8" t="s">
        <v>141</v>
      </c>
      <c r="AW30" s="32">
        <v>63.8</v>
      </c>
      <c r="AX30" s="32">
        <v>1400</v>
      </c>
      <c r="AY30" s="98" t="s">
        <v>327</v>
      </c>
      <c r="AZ30" s="93" t="s">
        <v>141</v>
      </c>
    </row>
    <row r="31" spans="1:53" s="33" customFormat="1" ht="119.25" customHeight="1" x14ac:dyDescent="0.2">
      <c r="A31" s="26" t="s">
        <v>356</v>
      </c>
      <c r="B31" s="26" t="s">
        <v>15</v>
      </c>
      <c r="C31" s="26" t="s">
        <v>189</v>
      </c>
      <c r="D31" s="26" t="s">
        <v>195</v>
      </c>
      <c r="E31" s="26">
        <v>1</v>
      </c>
      <c r="F31" s="56" t="s">
        <v>250</v>
      </c>
      <c r="G31" s="27">
        <v>4666</v>
      </c>
      <c r="H31" s="64" t="s">
        <v>24</v>
      </c>
      <c r="I31" s="64" t="s">
        <v>253</v>
      </c>
      <c r="J31" s="27" t="s">
        <v>19</v>
      </c>
      <c r="K31" s="64" t="s">
        <v>254</v>
      </c>
      <c r="L31" s="64" t="s">
        <v>255</v>
      </c>
      <c r="M31" s="64" t="s">
        <v>16</v>
      </c>
      <c r="N31" s="28" t="s">
        <v>16</v>
      </c>
      <c r="O31" s="78" t="s">
        <v>16</v>
      </c>
      <c r="P31" s="53" t="s">
        <v>16</v>
      </c>
      <c r="Q31" s="53" t="s">
        <v>16</v>
      </c>
      <c r="R31" s="28" t="s">
        <v>215</v>
      </c>
      <c r="S31" s="28" t="s">
        <v>97</v>
      </c>
      <c r="T31" s="28" t="s">
        <v>97</v>
      </c>
      <c r="U31" s="53" t="s">
        <v>46</v>
      </c>
      <c r="V31" s="28" t="s">
        <v>22</v>
      </c>
      <c r="W31" s="29" t="s">
        <v>71</v>
      </c>
      <c r="X31" s="48" t="s">
        <v>259</v>
      </c>
      <c r="Y31" s="48" t="s">
        <v>16</v>
      </c>
      <c r="Z31" s="48" t="s">
        <v>303</v>
      </c>
      <c r="AA31" s="48" t="s">
        <v>311</v>
      </c>
      <c r="AB31" s="56" t="s">
        <v>262</v>
      </c>
      <c r="AC31" s="26" t="s">
        <v>98</v>
      </c>
      <c r="AD31" s="26" t="s">
        <v>57</v>
      </c>
      <c r="AE31" s="56" t="s">
        <v>266</v>
      </c>
      <c r="AF31" s="56" t="s">
        <v>16</v>
      </c>
      <c r="AG31" s="56" t="s">
        <v>16</v>
      </c>
      <c r="AH31" s="56" t="s">
        <v>215</v>
      </c>
      <c r="AI31" s="31" t="s">
        <v>105</v>
      </c>
      <c r="AJ31" s="78" t="s">
        <v>55</v>
      </c>
      <c r="AK31" s="64">
        <v>46.66</v>
      </c>
      <c r="AL31" s="32">
        <f t="shared" si="1"/>
        <v>930.67710600000021</v>
      </c>
      <c r="AM31" s="32">
        <v>5071.55</v>
      </c>
      <c r="AN31" s="71" t="s">
        <v>16</v>
      </c>
      <c r="AO31" s="88">
        <f t="shared" si="3"/>
        <v>5643.3371059999999</v>
      </c>
      <c r="AP31" s="32"/>
      <c r="AQ31" s="29" t="s">
        <v>132</v>
      </c>
      <c r="AR31" s="29" t="s">
        <v>16</v>
      </c>
      <c r="AS31" s="26" t="s">
        <v>150</v>
      </c>
      <c r="AT31" s="29" t="s">
        <v>16</v>
      </c>
      <c r="AU31" s="94">
        <f>5345.78-G31-AK31</f>
        <v>633.11999999999978</v>
      </c>
      <c r="AV31" s="8" t="s">
        <v>141</v>
      </c>
      <c r="AW31" s="32">
        <v>68.900000000000006</v>
      </c>
      <c r="AX31" s="32">
        <v>1400</v>
      </c>
      <c r="AY31" s="98" t="s">
        <v>327</v>
      </c>
      <c r="AZ31" s="93" t="s">
        <v>141</v>
      </c>
    </row>
    <row r="32" spans="1:53" s="33" customFormat="1" ht="120.75" customHeight="1" x14ac:dyDescent="0.2">
      <c r="A32" s="26" t="s">
        <v>357</v>
      </c>
      <c r="B32" s="26" t="s">
        <v>15</v>
      </c>
      <c r="C32" s="26" t="s">
        <v>178</v>
      </c>
      <c r="D32" s="26" t="s">
        <v>164</v>
      </c>
      <c r="E32" s="26">
        <v>1</v>
      </c>
      <c r="F32" s="56" t="s">
        <v>250</v>
      </c>
      <c r="G32" s="27">
        <v>4666</v>
      </c>
      <c r="H32" s="64" t="s">
        <v>24</v>
      </c>
      <c r="I32" s="64" t="s">
        <v>253</v>
      </c>
      <c r="J32" s="27" t="s">
        <v>24</v>
      </c>
      <c r="K32" s="64" t="s">
        <v>254</v>
      </c>
      <c r="L32" s="64" t="s">
        <v>255</v>
      </c>
      <c r="M32" s="64" t="s">
        <v>16</v>
      </c>
      <c r="N32" s="28" t="s">
        <v>16</v>
      </c>
      <c r="O32" s="78" t="s">
        <v>16</v>
      </c>
      <c r="P32" s="53" t="s">
        <v>16</v>
      </c>
      <c r="Q32" s="53" t="s">
        <v>16</v>
      </c>
      <c r="R32" s="28" t="s">
        <v>18</v>
      </c>
      <c r="S32" s="28" t="s">
        <v>95</v>
      </c>
      <c r="T32" s="28" t="s">
        <v>95</v>
      </c>
      <c r="U32" s="28" t="s">
        <v>16</v>
      </c>
      <c r="V32" s="28" t="s">
        <v>22</v>
      </c>
      <c r="W32" s="29" t="s">
        <v>23</v>
      </c>
      <c r="X32" s="48" t="s">
        <v>259</v>
      </c>
      <c r="Y32" s="48" t="s">
        <v>16</v>
      </c>
      <c r="Z32" s="48">
        <v>26</v>
      </c>
      <c r="AA32" s="48" t="s">
        <v>318</v>
      </c>
      <c r="AB32" s="56" t="s">
        <v>262</v>
      </c>
      <c r="AC32" s="26" t="s">
        <v>99</v>
      </c>
      <c r="AD32" s="26" t="s">
        <v>86</v>
      </c>
      <c r="AE32" s="56" t="s">
        <v>261</v>
      </c>
      <c r="AF32" s="56" t="s">
        <v>16</v>
      </c>
      <c r="AG32" s="56" t="s">
        <v>16</v>
      </c>
      <c r="AH32" s="56" t="s">
        <v>215</v>
      </c>
      <c r="AI32" s="31" t="s">
        <v>111</v>
      </c>
      <c r="AJ32" s="78" t="s">
        <v>97</v>
      </c>
      <c r="AK32" s="64">
        <v>232.55</v>
      </c>
      <c r="AL32" s="32">
        <f t="shared" si="1"/>
        <v>930.67710600000021</v>
      </c>
      <c r="AM32" s="32">
        <v>5162.4399999999996</v>
      </c>
      <c r="AN32" s="71" t="s">
        <v>16</v>
      </c>
      <c r="AO32" s="88">
        <f t="shared" si="3"/>
        <v>5829.2271060000003</v>
      </c>
      <c r="AP32" s="32"/>
      <c r="AQ32" s="29" t="s">
        <v>118</v>
      </c>
      <c r="AR32" s="29" t="s">
        <v>16</v>
      </c>
      <c r="AS32" s="26" t="s">
        <v>157</v>
      </c>
      <c r="AT32" s="29" t="s">
        <v>16</v>
      </c>
      <c r="AU32" s="94">
        <f>5507.71-G32-AK32</f>
        <v>609.16000000000008</v>
      </c>
      <c r="AV32" s="8" t="s">
        <v>141</v>
      </c>
      <c r="AW32" s="32">
        <v>68.900000000000006</v>
      </c>
      <c r="AX32" s="32">
        <v>1400</v>
      </c>
      <c r="AY32" s="98" t="s">
        <v>327</v>
      </c>
      <c r="AZ32" s="93" t="s">
        <v>141</v>
      </c>
    </row>
    <row r="33" spans="1:74" ht="12" customHeight="1" x14ac:dyDescent="0.2">
      <c r="A33" s="100" t="s">
        <v>201</v>
      </c>
      <c r="B33" s="101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2"/>
      <c r="AU33" s="95"/>
      <c r="AV33" s="96"/>
      <c r="AW33" s="96"/>
      <c r="AX33" s="96"/>
      <c r="AY33" s="96"/>
      <c r="AZ33" s="96"/>
      <c r="BA33" s="96"/>
      <c r="BB33" s="96"/>
      <c r="BC33" s="96"/>
      <c r="BD33" s="96"/>
      <c r="BE33" s="96"/>
      <c r="BF33" s="96"/>
      <c r="BG33" s="96"/>
      <c r="BH33" s="96"/>
      <c r="BI33" s="96"/>
      <c r="BJ33" s="96"/>
      <c r="BK33" s="96"/>
      <c r="BL33" s="96"/>
      <c r="BM33" s="96"/>
      <c r="BN33" s="96"/>
      <c r="BO33" s="96"/>
      <c r="BP33" s="96"/>
      <c r="BQ33" s="96"/>
      <c r="BR33" s="96"/>
      <c r="BS33" s="96"/>
      <c r="BT33" s="96"/>
      <c r="BU33" s="96"/>
      <c r="BV33" s="97"/>
    </row>
    <row r="34" spans="1:74" ht="48" x14ac:dyDescent="0.2">
      <c r="A34" s="4" t="s">
        <v>328</v>
      </c>
      <c r="B34" s="4" t="s">
        <v>202</v>
      </c>
      <c r="C34" s="4" t="s">
        <v>223</v>
      </c>
      <c r="D34" s="4" t="s">
        <v>195</v>
      </c>
      <c r="E34" s="4" t="s">
        <v>141</v>
      </c>
      <c r="F34" s="58" t="s">
        <v>251</v>
      </c>
      <c r="G34" s="6" t="s">
        <v>217</v>
      </c>
      <c r="H34" s="66" t="s">
        <v>16</v>
      </c>
      <c r="I34" s="66" t="s">
        <v>16</v>
      </c>
      <c r="J34" s="6" t="s">
        <v>19</v>
      </c>
      <c r="K34" s="66" t="s">
        <v>254</v>
      </c>
      <c r="L34" s="66" t="s">
        <v>16</v>
      </c>
      <c r="M34" s="66" t="s">
        <v>16</v>
      </c>
      <c r="N34" s="5" t="s">
        <v>141</v>
      </c>
      <c r="O34" s="80" t="s">
        <v>16</v>
      </c>
      <c r="P34" s="60" t="s">
        <v>16</v>
      </c>
      <c r="Q34" s="60" t="s">
        <v>16</v>
      </c>
      <c r="R34" s="5" t="s">
        <v>18</v>
      </c>
      <c r="S34" s="5" t="s">
        <v>222</v>
      </c>
      <c r="T34" s="5" t="s">
        <v>222</v>
      </c>
      <c r="U34" s="5" t="s">
        <v>141</v>
      </c>
      <c r="V34" s="5" t="s">
        <v>141</v>
      </c>
      <c r="W34" s="8" t="s">
        <v>67</v>
      </c>
      <c r="X34" s="50" t="s">
        <v>16</v>
      </c>
      <c r="Y34" s="50" t="s">
        <v>16</v>
      </c>
      <c r="Z34" s="50" t="s">
        <v>16</v>
      </c>
      <c r="AA34" s="50" t="s">
        <v>16</v>
      </c>
      <c r="AB34" s="58" t="s">
        <v>16</v>
      </c>
      <c r="AC34" s="4" t="s">
        <v>141</v>
      </c>
      <c r="AD34" s="4" t="s">
        <v>141</v>
      </c>
      <c r="AE34" s="58" t="s">
        <v>16</v>
      </c>
      <c r="AF34" s="58" t="s">
        <v>16</v>
      </c>
      <c r="AG34" s="58" t="s">
        <v>16</v>
      </c>
      <c r="AH34" s="58" t="s">
        <v>215</v>
      </c>
      <c r="AI34" s="9" t="s">
        <v>141</v>
      </c>
      <c r="AJ34" s="80" t="s">
        <v>16</v>
      </c>
      <c r="AK34" s="66" t="s">
        <v>16</v>
      </c>
      <c r="AL34" s="10" t="s">
        <v>141</v>
      </c>
      <c r="AM34" s="10" t="s">
        <v>141</v>
      </c>
      <c r="AN34" s="73" t="s">
        <v>16</v>
      </c>
      <c r="AO34" s="90"/>
      <c r="AP34" s="10"/>
      <c r="AQ34" s="8" t="s">
        <v>141</v>
      </c>
      <c r="AR34" s="8" t="s">
        <v>141</v>
      </c>
      <c r="AS34" s="4" t="s">
        <v>224</v>
      </c>
      <c r="AT34" s="8" t="s">
        <v>141</v>
      </c>
      <c r="AU34" s="8" t="s">
        <v>141</v>
      </c>
      <c r="AV34" s="8" t="s">
        <v>141</v>
      </c>
      <c r="AW34" s="93" t="s">
        <v>141</v>
      </c>
      <c r="AX34" s="93" t="s">
        <v>141</v>
      </c>
      <c r="AY34" s="93" t="s">
        <v>141</v>
      </c>
      <c r="AZ34" s="93" t="s">
        <v>141</v>
      </c>
    </row>
    <row r="35" spans="1:74" ht="53.25" customHeight="1" x14ac:dyDescent="0.2">
      <c r="A35" s="4" t="s">
        <v>329</v>
      </c>
      <c r="B35" s="4" t="s">
        <v>202</v>
      </c>
      <c r="C35" s="4" t="s">
        <v>204</v>
      </c>
      <c r="D35" s="4" t="s">
        <v>203</v>
      </c>
      <c r="E35" s="4" t="s">
        <v>141</v>
      </c>
      <c r="F35" s="58" t="s">
        <v>252</v>
      </c>
      <c r="G35" s="6" t="s">
        <v>208</v>
      </c>
      <c r="H35" s="66" t="s">
        <v>16</v>
      </c>
      <c r="I35" s="66" t="s">
        <v>16</v>
      </c>
      <c r="J35" s="6" t="s">
        <v>16</v>
      </c>
      <c r="K35" s="66" t="s">
        <v>254</v>
      </c>
      <c r="L35" s="66" t="s">
        <v>16</v>
      </c>
      <c r="M35" s="66" t="s">
        <v>16</v>
      </c>
      <c r="N35" s="5" t="s">
        <v>141</v>
      </c>
      <c r="O35" s="80" t="s">
        <v>16</v>
      </c>
      <c r="P35" s="60" t="s">
        <v>16</v>
      </c>
      <c r="Q35" s="60" t="s">
        <v>16</v>
      </c>
      <c r="R35" s="5" t="s">
        <v>18</v>
      </c>
      <c r="S35" s="5" t="s">
        <v>20</v>
      </c>
      <c r="T35" s="5" t="s">
        <v>209</v>
      </c>
      <c r="U35" s="5" t="s">
        <v>16</v>
      </c>
      <c r="V35" s="5" t="s">
        <v>141</v>
      </c>
      <c r="W35" s="8" t="s">
        <v>210</v>
      </c>
      <c r="X35" s="50" t="s">
        <v>16</v>
      </c>
      <c r="Y35" s="50" t="s">
        <v>16</v>
      </c>
      <c r="Z35" s="50" t="s">
        <v>16</v>
      </c>
      <c r="AA35" s="50" t="s">
        <v>16</v>
      </c>
      <c r="AB35" s="58" t="s">
        <v>16</v>
      </c>
      <c r="AC35" s="4" t="s">
        <v>211</v>
      </c>
      <c r="AD35" s="4" t="s">
        <v>35</v>
      </c>
      <c r="AE35" s="58" t="s">
        <v>16</v>
      </c>
      <c r="AF35" s="58" t="s">
        <v>16</v>
      </c>
      <c r="AG35" s="58" t="s">
        <v>16</v>
      </c>
      <c r="AH35" s="58" t="s">
        <v>215</v>
      </c>
      <c r="AI35" s="9" t="s">
        <v>141</v>
      </c>
      <c r="AJ35" s="80" t="s">
        <v>16</v>
      </c>
      <c r="AK35" s="66" t="s">
        <v>16</v>
      </c>
      <c r="AL35" s="10">
        <v>3668.7</v>
      </c>
      <c r="AM35" s="10">
        <v>7004</v>
      </c>
      <c r="AN35" s="73" t="s">
        <v>16</v>
      </c>
      <c r="AO35" s="90"/>
      <c r="AP35" s="10"/>
      <c r="AQ35" s="8" t="s">
        <v>141</v>
      </c>
      <c r="AR35" s="8" t="s">
        <v>141</v>
      </c>
      <c r="AS35" s="4" t="s">
        <v>156</v>
      </c>
      <c r="AT35" s="8" t="s">
        <v>141</v>
      </c>
      <c r="AU35" s="8" t="s">
        <v>141</v>
      </c>
      <c r="AV35" s="8" t="s">
        <v>141</v>
      </c>
      <c r="AW35" s="93" t="s">
        <v>141</v>
      </c>
      <c r="AX35" s="93" t="s">
        <v>141</v>
      </c>
      <c r="AY35" s="93" t="s">
        <v>141</v>
      </c>
      <c r="AZ35" s="93" t="s">
        <v>141</v>
      </c>
    </row>
    <row r="36" spans="1:74" ht="53.25" customHeight="1" x14ac:dyDescent="0.2">
      <c r="A36" s="4" t="s">
        <v>330</v>
      </c>
      <c r="B36" s="4" t="s">
        <v>202</v>
      </c>
      <c r="C36" s="4" t="s">
        <v>205</v>
      </c>
      <c r="D36" s="4" t="s">
        <v>203</v>
      </c>
      <c r="E36" s="4" t="s">
        <v>141</v>
      </c>
      <c r="F36" s="58" t="s">
        <v>251</v>
      </c>
      <c r="G36" s="6" t="s">
        <v>217</v>
      </c>
      <c r="H36" s="66" t="s">
        <v>16</v>
      </c>
      <c r="I36" s="66" t="s">
        <v>16</v>
      </c>
      <c r="J36" s="6" t="s">
        <v>19</v>
      </c>
      <c r="K36" s="66" t="s">
        <v>254</v>
      </c>
      <c r="L36" s="66" t="s">
        <v>16</v>
      </c>
      <c r="M36" s="66" t="s">
        <v>16</v>
      </c>
      <c r="N36" s="5" t="s">
        <v>16</v>
      </c>
      <c r="O36" s="80" t="s">
        <v>16</v>
      </c>
      <c r="P36" s="60" t="s">
        <v>16</v>
      </c>
      <c r="Q36" s="60" t="s">
        <v>16</v>
      </c>
      <c r="R36" s="5" t="s">
        <v>18</v>
      </c>
      <c r="S36" s="5" t="s">
        <v>206</v>
      </c>
      <c r="T36" s="5" t="s">
        <v>16</v>
      </c>
      <c r="U36" s="5" t="s">
        <v>16</v>
      </c>
      <c r="V36" s="5" t="s">
        <v>141</v>
      </c>
      <c r="W36" s="8" t="s">
        <v>31</v>
      </c>
      <c r="X36" s="50" t="s">
        <v>16</v>
      </c>
      <c r="Y36" s="50" t="s">
        <v>16</v>
      </c>
      <c r="Z36" s="50" t="s">
        <v>16</v>
      </c>
      <c r="AA36" s="50" t="s">
        <v>16</v>
      </c>
      <c r="AB36" s="58" t="s">
        <v>16</v>
      </c>
      <c r="AC36" s="4" t="s">
        <v>27</v>
      </c>
      <c r="AD36" s="4" t="s">
        <v>27</v>
      </c>
      <c r="AE36" s="58" t="s">
        <v>16</v>
      </c>
      <c r="AF36" s="58" t="s">
        <v>16</v>
      </c>
      <c r="AG36" s="58" t="s">
        <v>16</v>
      </c>
      <c r="AH36" s="58" t="s">
        <v>215</v>
      </c>
      <c r="AI36" s="9" t="s">
        <v>141</v>
      </c>
      <c r="AJ36" s="80" t="s">
        <v>16</v>
      </c>
      <c r="AK36" s="66" t="s">
        <v>16</v>
      </c>
      <c r="AL36" s="10">
        <v>1098.79</v>
      </c>
      <c r="AM36" s="10">
        <v>1995.1</v>
      </c>
      <c r="AN36" s="73" t="s">
        <v>16</v>
      </c>
      <c r="AO36" s="73"/>
      <c r="AP36" s="10"/>
      <c r="AQ36" s="8" t="s">
        <v>141</v>
      </c>
      <c r="AR36" s="8" t="s">
        <v>141</v>
      </c>
      <c r="AS36" s="4" t="s">
        <v>207</v>
      </c>
      <c r="AT36" s="8" t="s">
        <v>141</v>
      </c>
      <c r="AU36" s="8" t="s">
        <v>141</v>
      </c>
      <c r="AV36" s="8" t="s">
        <v>141</v>
      </c>
      <c r="AW36" s="93" t="s">
        <v>141</v>
      </c>
      <c r="AX36" s="93" t="s">
        <v>141</v>
      </c>
      <c r="AY36" s="93" t="s">
        <v>141</v>
      </c>
      <c r="AZ36" s="93" t="s">
        <v>141</v>
      </c>
    </row>
    <row r="37" spans="1:74" ht="60" x14ac:dyDescent="0.2">
      <c r="A37" s="4" t="s">
        <v>331</v>
      </c>
      <c r="B37" s="4" t="s">
        <v>202</v>
      </c>
      <c r="C37" s="4" t="s">
        <v>218</v>
      </c>
      <c r="D37" s="4" t="s">
        <v>203</v>
      </c>
      <c r="E37" s="4" t="s">
        <v>141</v>
      </c>
      <c r="F37" s="58" t="s">
        <v>250</v>
      </c>
      <c r="G37" s="6" t="s">
        <v>217</v>
      </c>
      <c r="H37" s="66" t="s">
        <v>16</v>
      </c>
      <c r="I37" s="66" t="s">
        <v>16</v>
      </c>
      <c r="J37" s="6" t="s">
        <v>19</v>
      </c>
      <c r="K37" s="66" t="s">
        <v>254</v>
      </c>
      <c r="L37" s="66" t="s">
        <v>16</v>
      </c>
      <c r="M37" s="66" t="s">
        <v>16</v>
      </c>
      <c r="N37" s="5" t="s">
        <v>141</v>
      </c>
      <c r="O37" s="80" t="s">
        <v>16</v>
      </c>
      <c r="P37" s="60" t="s">
        <v>16</v>
      </c>
      <c r="Q37" s="60" t="s">
        <v>16</v>
      </c>
      <c r="R37" s="5" t="s">
        <v>215</v>
      </c>
      <c r="S37" s="5" t="s">
        <v>141</v>
      </c>
      <c r="T37" s="5" t="s">
        <v>141</v>
      </c>
      <c r="U37" s="5" t="s">
        <v>141</v>
      </c>
      <c r="V37" s="5" t="s">
        <v>141</v>
      </c>
      <c r="W37" s="8" t="s">
        <v>50</v>
      </c>
      <c r="X37" s="50" t="s">
        <v>16</v>
      </c>
      <c r="Y37" s="50" t="s">
        <v>16</v>
      </c>
      <c r="Z37" s="50" t="s">
        <v>16</v>
      </c>
      <c r="AA37" s="50" t="s">
        <v>16</v>
      </c>
      <c r="AB37" s="58" t="s">
        <v>16</v>
      </c>
      <c r="AC37" s="4" t="s">
        <v>141</v>
      </c>
      <c r="AD37" s="4" t="s">
        <v>43</v>
      </c>
      <c r="AE37" s="58" t="s">
        <v>261</v>
      </c>
      <c r="AF37" s="58" t="s">
        <v>16</v>
      </c>
      <c r="AG37" s="58" t="s">
        <v>16</v>
      </c>
      <c r="AH37" s="58" t="s">
        <v>215</v>
      </c>
      <c r="AI37" s="9" t="s">
        <v>141</v>
      </c>
      <c r="AJ37" s="80" t="s">
        <v>16</v>
      </c>
      <c r="AK37" s="66" t="s">
        <v>16</v>
      </c>
      <c r="AL37" s="10" t="s">
        <v>141</v>
      </c>
      <c r="AM37" s="10" t="s">
        <v>141</v>
      </c>
      <c r="AN37" s="73" t="s">
        <v>16</v>
      </c>
      <c r="AO37" s="73"/>
      <c r="AP37" s="10"/>
      <c r="AQ37" s="8" t="s">
        <v>141</v>
      </c>
      <c r="AR37" s="8" t="s">
        <v>141</v>
      </c>
      <c r="AS37" s="4" t="s">
        <v>219</v>
      </c>
      <c r="AT37" s="8" t="s">
        <v>141</v>
      </c>
      <c r="AU37" s="8" t="s">
        <v>141</v>
      </c>
      <c r="AV37" s="8" t="s">
        <v>141</v>
      </c>
      <c r="AW37" s="93" t="s">
        <v>141</v>
      </c>
      <c r="AX37" s="93" t="s">
        <v>141</v>
      </c>
      <c r="AY37" s="93" t="s">
        <v>141</v>
      </c>
      <c r="AZ37" s="93" t="s">
        <v>141</v>
      </c>
    </row>
    <row r="38" spans="1:74" ht="17.100000000000001" customHeight="1" x14ac:dyDescent="0.2">
      <c r="G38" s="7"/>
      <c r="H38" s="67"/>
      <c r="I38" s="67"/>
      <c r="J38" s="7"/>
      <c r="K38" s="67"/>
      <c r="L38" s="67"/>
      <c r="M38" s="67"/>
      <c r="N38" s="3"/>
      <c r="P38" s="52"/>
      <c r="Q38" s="52"/>
      <c r="R38" s="3"/>
      <c r="S38" s="3"/>
      <c r="T38" s="3"/>
      <c r="W38" s="1"/>
      <c r="X38" s="47"/>
      <c r="Y38" s="47"/>
      <c r="Z38" s="47"/>
      <c r="AA38" s="47"/>
      <c r="AB38" s="51"/>
      <c r="AC38" s="2"/>
      <c r="AD38" s="2"/>
      <c r="AE38" s="51"/>
      <c r="AF38" s="51"/>
      <c r="AG38" s="51"/>
      <c r="AH38" s="51"/>
      <c r="AI38" s="15"/>
      <c r="AJ38" s="81"/>
      <c r="AK38" s="67"/>
      <c r="AL38" s="16"/>
      <c r="AM38" s="16"/>
      <c r="AN38" s="46"/>
      <c r="AO38" s="46"/>
      <c r="AP38" s="16"/>
      <c r="AQ38" s="1"/>
    </row>
    <row r="39" spans="1:74" ht="17.100000000000001" customHeight="1" x14ac:dyDescent="0.2">
      <c r="G39" s="7"/>
      <c r="H39" s="67"/>
      <c r="I39" s="67"/>
      <c r="J39" s="7"/>
      <c r="K39" s="67"/>
      <c r="L39" s="67"/>
      <c r="M39" s="67"/>
      <c r="N39" s="3"/>
      <c r="P39" s="52"/>
      <c r="Q39" s="52"/>
      <c r="R39" s="3"/>
      <c r="S39" s="3"/>
      <c r="T39" s="3"/>
      <c r="W39" s="1"/>
      <c r="X39" s="47"/>
      <c r="Y39" s="47"/>
      <c r="Z39" s="47"/>
      <c r="AA39" s="47"/>
      <c r="AB39" s="51"/>
      <c r="AC39" s="2"/>
      <c r="AD39" s="2"/>
      <c r="AE39" s="51"/>
      <c r="AF39" s="51"/>
      <c r="AG39" s="51"/>
      <c r="AH39" s="51"/>
      <c r="AI39" s="15"/>
      <c r="AJ39" s="81"/>
      <c r="AK39" s="67"/>
      <c r="AL39" s="16"/>
      <c r="AM39" s="16"/>
      <c r="AN39" s="46"/>
      <c r="AO39" s="46"/>
      <c r="AP39" s="16"/>
      <c r="AQ39" s="1"/>
    </row>
    <row r="40" spans="1:74" ht="17.100000000000001" customHeight="1" x14ac:dyDescent="0.2">
      <c r="A40" s="107" t="s">
        <v>149</v>
      </c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9"/>
      <c r="O40" s="82"/>
      <c r="P40" s="61"/>
      <c r="Q40" s="61"/>
      <c r="R40" s="17"/>
      <c r="S40" s="17"/>
      <c r="T40" s="17"/>
      <c r="W40" s="1"/>
      <c r="X40" s="47"/>
      <c r="Y40" s="47"/>
      <c r="Z40" s="47"/>
      <c r="AA40" s="47"/>
      <c r="AB40" s="51"/>
      <c r="AC40" s="2"/>
      <c r="AD40" s="2"/>
      <c r="AE40" s="51"/>
      <c r="AF40" s="51"/>
      <c r="AG40" s="51"/>
      <c r="AH40" s="51"/>
      <c r="AI40" s="15"/>
      <c r="AJ40" s="81"/>
      <c r="AK40" s="67"/>
      <c r="AL40" s="16"/>
      <c r="AM40" s="16"/>
      <c r="AN40" s="46"/>
      <c r="AO40" s="46"/>
      <c r="AP40" s="16"/>
      <c r="AQ40" s="1"/>
    </row>
    <row r="41" spans="1:74" ht="36" x14ac:dyDescent="0.2">
      <c r="A41" s="110" t="s">
        <v>158</v>
      </c>
      <c r="B41" s="111"/>
      <c r="C41" s="20" t="s">
        <v>213</v>
      </c>
      <c r="D41" s="110" t="s">
        <v>212</v>
      </c>
      <c r="E41" s="111"/>
      <c r="F41" s="68"/>
      <c r="N41" s="17"/>
      <c r="O41" s="83"/>
      <c r="P41" s="62"/>
      <c r="Q41" s="62"/>
      <c r="R41" s="17"/>
      <c r="S41" s="17"/>
      <c r="T41" s="3"/>
      <c r="V41" s="1"/>
      <c r="W41" s="2"/>
      <c r="X41" s="51"/>
      <c r="Y41" s="51"/>
      <c r="Z41" s="51"/>
      <c r="AA41" s="51"/>
      <c r="AB41" s="51"/>
      <c r="AC41" s="2"/>
      <c r="AD41" s="15"/>
      <c r="AE41" s="45"/>
      <c r="AF41" s="45"/>
      <c r="AG41" s="45"/>
      <c r="AH41" s="45"/>
      <c r="AI41" s="16"/>
      <c r="AJ41" s="86"/>
      <c r="AK41" s="84"/>
      <c r="AL41" s="16"/>
      <c r="AM41" s="1"/>
      <c r="AN41" s="47"/>
      <c r="AO41" s="47"/>
      <c r="AP41" s="1"/>
      <c r="AQ41" s="1"/>
      <c r="AR41" s="2"/>
      <c r="AS41" s="1"/>
    </row>
    <row r="42" spans="1:74" ht="21.75" customHeight="1" x14ac:dyDescent="0.2">
      <c r="A42" s="103" t="s">
        <v>157</v>
      </c>
      <c r="B42" s="104"/>
      <c r="C42" s="18"/>
      <c r="D42" s="112">
        <v>3</v>
      </c>
      <c r="E42" s="112"/>
      <c r="F42" s="47"/>
      <c r="G42" s="7"/>
      <c r="H42" s="67"/>
      <c r="I42" s="67"/>
      <c r="J42" s="3"/>
      <c r="K42" s="52"/>
      <c r="L42" s="52"/>
      <c r="M42" s="52"/>
      <c r="N42" s="3"/>
      <c r="P42" s="52"/>
      <c r="Q42" s="52"/>
      <c r="R42" s="3"/>
      <c r="S42" s="3"/>
      <c r="T42" s="3"/>
      <c r="V42" s="1"/>
      <c r="W42" s="2"/>
      <c r="X42" s="51"/>
      <c r="Y42" s="51"/>
      <c r="Z42" s="51"/>
      <c r="AA42" s="51"/>
      <c r="AB42" s="51"/>
      <c r="AC42" s="2"/>
      <c r="AD42" s="15"/>
      <c r="AE42" s="45"/>
      <c r="AF42" s="45"/>
      <c r="AG42" s="45"/>
      <c r="AH42" s="45"/>
      <c r="AI42" s="16"/>
      <c r="AJ42" s="86"/>
      <c r="AK42" s="84"/>
      <c r="AL42" s="16"/>
      <c r="AM42" s="1"/>
      <c r="AN42" s="47"/>
      <c r="AO42" s="47"/>
      <c r="AP42" s="1"/>
      <c r="AQ42" s="1"/>
      <c r="AR42" s="2"/>
      <c r="AS42" s="1"/>
    </row>
    <row r="43" spans="1:74" ht="21.75" customHeight="1" x14ac:dyDescent="0.2">
      <c r="A43" s="103" t="s">
        <v>153</v>
      </c>
      <c r="B43" s="104"/>
      <c r="C43" s="18">
        <v>1</v>
      </c>
      <c r="D43" s="112">
        <v>2</v>
      </c>
      <c r="E43" s="112"/>
      <c r="F43" s="47"/>
      <c r="G43" s="7"/>
      <c r="H43" s="67"/>
      <c r="I43" s="67"/>
      <c r="J43" s="3"/>
      <c r="K43" s="52"/>
      <c r="L43" s="52"/>
      <c r="M43" s="52"/>
      <c r="N43" s="3"/>
      <c r="P43" s="52"/>
      <c r="Q43" s="52"/>
      <c r="R43" s="3"/>
      <c r="S43" s="3"/>
      <c r="T43" s="3"/>
      <c r="V43" s="1"/>
      <c r="W43" s="2"/>
      <c r="X43" s="51"/>
      <c r="Y43" s="51"/>
      <c r="Z43" s="51"/>
      <c r="AA43" s="51"/>
      <c r="AB43" s="51"/>
      <c r="AC43" s="2"/>
      <c r="AD43" s="15"/>
      <c r="AE43" s="45"/>
      <c r="AF43" s="45"/>
      <c r="AG43" s="45"/>
      <c r="AH43" s="45"/>
      <c r="AI43" s="16"/>
      <c r="AJ43" s="86"/>
      <c r="AK43" s="84"/>
      <c r="AL43" s="16"/>
      <c r="AM43" s="1"/>
      <c r="AN43" s="47"/>
      <c r="AO43" s="47"/>
      <c r="AP43" s="1"/>
      <c r="AQ43" s="1"/>
      <c r="AR43" s="2"/>
      <c r="AS43" s="1"/>
    </row>
    <row r="44" spans="1:74" ht="21.75" customHeight="1" x14ac:dyDescent="0.2">
      <c r="A44" s="103" t="s">
        <v>156</v>
      </c>
      <c r="B44" s="104"/>
      <c r="C44" s="18">
        <v>1</v>
      </c>
      <c r="D44" s="112">
        <v>3</v>
      </c>
      <c r="E44" s="112"/>
      <c r="F44" s="47"/>
      <c r="G44" s="7"/>
      <c r="H44" s="67"/>
      <c r="I44" s="67"/>
      <c r="J44" s="3"/>
      <c r="K44" s="52"/>
      <c r="L44" s="52"/>
      <c r="M44" s="52"/>
      <c r="N44" s="3"/>
      <c r="P44" s="52"/>
      <c r="Q44" s="52"/>
      <c r="R44" s="3"/>
      <c r="S44" s="3"/>
      <c r="T44" s="3"/>
      <c r="V44" s="1"/>
      <c r="W44" s="2"/>
      <c r="X44" s="51"/>
      <c r="Y44" s="51"/>
      <c r="Z44" s="51"/>
      <c r="AA44" s="51"/>
      <c r="AB44" s="51"/>
      <c r="AC44" s="2"/>
      <c r="AD44" s="15"/>
      <c r="AE44" s="45"/>
      <c r="AF44" s="45"/>
      <c r="AG44" s="45"/>
      <c r="AH44" s="45"/>
      <c r="AI44" s="16"/>
      <c r="AJ44" s="86"/>
      <c r="AK44" s="84"/>
      <c r="AL44" s="16"/>
      <c r="AM44" s="1"/>
      <c r="AN44" s="47"/>
      <c r="AO44" s="47"/>
      <c r="AP44" s="1"/>
      <c r="AQ44" s="1"/>
      <c r="AR44" s="2"/>
      <c r="AS44" s="1"/>
    </row>
    <row r="45" spans="1:74" ht="21.75" customHeight="1" x14ac:dyDescent="0.2">
      <c r="A45" s="103" t="s">
        <v>214</v>
      </c>
      <c r="B45" s="104"/>
      <c r="C45" s="18">
        <v>1</v>
      </c>
      <c r="D45" s="105"/>
      <c r="E45" s="106"/>
      <c r="F45" s="47"/>
      <c r="G45" s="7"/>
      <c r="H45" s="67"/>
      <c r="I45" s="67"/>
      <c r="J45" s="3"/>
      <c r="K45" s="52"/>
      <c r="L45" s="52"/>
      <c r="M45" s="52"/>
      <c r="N45" s="3"/>
      <c r="P45" s="52"/>
      <c r="Q45" s="52"/>
      <c r="R45" s="3"/>
      <c r="S45" s="3"/>
      <c r="T45" s="3"/>
      <c r="V45" s="1"/>
      <c r="W45" s="2"/>
      <c r="X45" s="51"/>
      <c r="Y45" s="51"/>
      <c r="Z45" s="51"/>
      <c r="AA45" s="51"/>
      <c r="AB45" s="51"/>
      <c r="AC45" s="2"/>
      <c r="AD45" s="15"/>
      <c r="AE45" s="45"/>
      <c r="AF45" s="45"/>
      <c r="AG45" s="45"/>
      <c r="AH45" s="45"/>
      <c r="AI45" s="16"/>
      <c r="AJ45" s="86"/>
      <c r="AK45" s="84"/>
      <c r="AL45" s="16"/>
      <c r="AM45" s="1"/>
      <c r="AN45" s="47"/>
      <c r="AO45" s="47"/>
      <c r="AP45" s="1"/>
      <c r="AQ45" s="1"/>
      <c r="AR45" s="2"/>
      <c r="AS45" s="1"/>
    </row>
    <row r="46" spans="1:74" ht="21.75" customHeight="1" x14ac:dyDescent="0.2">
      <c r="A46" s="103" t="s">
        <v>159</v>
      </c>
      <c r="B46" s="104"/>
      <c r="C46" s="18"/>
      <c r="D46" s="112">
        <v>2</v>
      </c>
      <c r="E46" s="112"/>
      <c r="F46" s="47"/>
      <c r="G46" s="7"/>
      <c r="H46" s="67"/>
      <c r="I46" s="67"/>
      <c r="J46" s="3"/>
      <c r="K46" s="52"/>
      <c r="L46" s="52"/>
      <c r="M46" s="52"/>
      <c r="N46" s="3"/>
      <c r="P46" s="52"/>
      <c r="Q46" s="52"/>
      <c r="R46" s="3"/>
      <c r="S46" s="3"/>
      <c r="T46" s="3"/>
      <c r="V46" s="1"/>
      <c r="W46" s="2"/>
      <c r="X46" s="51"/>
      <c r="Y46" s="51"/>
      <c r="Z46" s="51"/>
      <c r="AA46" s="51"/>
      <c r="AB46" s="51"/>
      <c r="AC46" s="2"/>
      <c r="AD46" s="15"/>
      <c r="AE46" s="45"/>
      <c r="AF46" s="45"/>
      <c r="AG46" s="45"/>
      <c r="AH46" s="45"/>
      <c r="AI46" s="16"/>
      <c r="AJ46" s="86"/>
      <c r="AK46" s="84"/>
      <c r="AL46" s="16"/>
      <c r="AM46" s="1"/>
      <c r="AN46" s="47"/>
      <c r="AO46" s="47"/>
      <c r="AP46" s="1"/>
      <c r="AQ46" s="1"/>
      <c r="AR46" s="2"/>
      <c r="AS46" s="1"/>
    </row>
    <row r="47" spans="1:74" ht="21.75" customHeight="1" x14ac:dyDescent="0.2">
      <c r="A47" s="103" t="s">
        <v>224</v>
      </c>
      <c r="B47" s="104"/>
      <c r="C47" s="18">
        <v>1</v>
      </c>
      <c r="D47" s="105"/>
      <c r="E47" s="106"/>
      <c r="F47" s="47"/>
      <c r="G47" s="7"/>
      <c r="H47" s="67"/>
      <c r="I47" s="67"/>
      <c r="J47" s="3"/>
      <c r="K47" s="52"/>
      <c r="L47" s="52"/>
      <c r="M47" s="52"/>
      <c r="N47" s="3"/>
      <c r="P47" s="52"/>
      <c r="Q47" s="52"/>
      <c r="R47" s="3"/>
      <c r="S47" s="3"/>
      <c r="T47" s="3"/>
      <c r="V47" s="1"/>
      <c r="W47" s="2"/>
      <c r="X47" s="51"/>
      <c r="Y47" s="51"/>
      <c r="Z47" s="51"/>
      <c r="AA47" s="51"/>
      <c r="AB47" s="51"/>
      <c r="AC47" s="2"/>
      <c r="AD47" s="15"/>
      <c r="AE47" s="45"/>
      <c r="AF47" s="45"/>
      <c r="AG47" s="45"/>
      <c r="AH47" s="45"/>
      <c r="AI47" s="16"/>
      <c r="AJ47" s="86"/>
      <c r="AK47" s="84"/>
      <c r="AL47" s="16"/>
      <c r="AM47" s="1"/>
      <c r="AN47" s="47"/>
      <c r="AO47" s="47"/>
      <c r="AP47" s="1"/>
      <c r="AQ47" s="1"/>
      <c r="AR47" s="2"/>
      <c r="AS47" s="1"/>
    </row>
    <row r="48" spans="1:74" ht="21.75" customHeight="1" x14ac:dyDescent="0.2">
      <c r="A48" s="103" t="s">
        <v>160</v>
      </c>
      <c r="B48" s="104"/>
      <c r="C48" s="18"/>
      <c r="D48" s="112">
        <v>8</v>
      </c>
      <c r="E48" s="112"/>
      <c r="F48" s="47"/>
      <c r="G48" s="7"/>
      <c r="H48" s="67"/>
      <c r="I48" s="67"/>
      <c r="J48" s="3"/>
      <c r="K48" s="52"/>
      <c r="L48" s="52"/>
      <c r="M48" s="52"/>
      <c r="N48" s="3"/>
      <c r="P48" s="52"/>
      <c r="Q48" s="52"/>
      <c r="R48" s="3"/>
      <c r="S48" s="3"/>
      <c r="T48" s="3"/>
      <c r="V48" s="1"/>
      <c r="W48" s="2"/>
      <c r="X48" s="51"/>
      <c r="Y48" s="51"/>
      <c r="Z48" s="51"/>
      <c r="AA48" s="51"/>
      <c r="AB48" s="51"/>
      <c r="AC48" s="2"/>
      <c r="AD48" s="15"/>
      <c r="AE48" s="45"/>
      <c r="AF48" s="45"/>
      <c r="AG48" s="45"/>
      <c r="AH48" s="45"/>
      <c r="AI48" s="16"/>
      <c r="AJ48" s="86"/>
      <c r="AK48" s="84"/>
      <c r="AL48" s="16"/>
      <c r="AM48" s="1"/>
      <c r="AN48" s="47"/>
      <c r="AO48" s="47"/>
      <c r="AP48" s="1"/>
      <c r="AQ48" s="1"/>
      <c r="AR48" s="2"/>
      <c r="AS48" s="1"/>
    </row>
    <row r="49" spans="1:45" ht="21.75" customHeight="1" x14ac:dyDescent="0.2">
      <c r="A49" s="113" t="s">
        <v>155</v>
      </c>
      <c r="B49" s="114"/>
      <c r="C49" s="19"/>
      <c r="D49" s="112">
        <v>5</v>
      </c>
      <c r="E49" s="112"/>
      <c r="F49" s="47"/>
      <c r="G49" s="7"/>
      <c r="H49" s="67"/>
      <c r="I49" s="67"/>
      <c r="J49" s="3"/>
      <c r="K49" s="52"/>
      <c r="L49" s="52"/>
      <c r="M49" s="52"/>
      <c r="N49" s="3"/>
      <c r="P49" s="52"/>
      <c r="Q49" s="52"/>
      <c r="R49" s="3"/>
      <c r="S49" s="3"/>
      <c r="T49" s="3"/>
      <c r="V49" s="1"/>
      <c r="W49" s="2"/>
      <c r="X49" s="51"/>
      <c r="Y49" s="51"/>
      <c r="Z49" s="51"/>
      <c r="AA49" s="51"/>
      <c r="AB49" s="51"/>
      <c r="AC49" s="2"/>
      <c r="AD49" s="15"/>
      <c r="AE49" s="45"/>
      <c r="AF49" s="45"/>
      <c r="AG49" s="45"/>
      <c r="AH49" s="45"/>
      <c r="AI49" s="16"/>
      <c r="AJ49" s="86"/>
      <c r="AK49" s="84"/>
      <c r="AL49" s="16"/>
      <c r="AM49" s="1"/>
      <c r="AN49" s="47"/>
      <c r="AO49" s="47"/>
      <c r="AP49" s="1"/>
      <c r="AQ49" s="1"/>
      <c r="AR49" s="2"/>
      <c r="AS49" s="1"/>
    </row>
    <row r="50" spans="1:45" ht="21.75" customHeight="1" x14ac:dyDescent="0.2">
      <c r="A50" s="113" t="s">
        <v>151</v>
      </c>
      <c r="B50" s="114"/>
      <c r="C50" s="19"/>
      <c r="D50" s="112">
        <v>1</v>
      </c>
      <c r="E50" s="112"/>
      <c r="F50" s="47"/>
      <c r="G50" s="7"/>
      <c r="H50" s="67"/>
      <c r="I50" s="67"/>
      <c r="J50" s="3"/>
      <c r="K50" s="52"/>
      <c r="L50" s="52"/>
      <c r="M50" s="52"/>
      <c r="N50" s="3"/>
      <c r="P50" s="52"/>
      <c r="Q50" s="52"/>
      <c r="R50" s="3"/>
      <c r="S50" s="3"/>
      <c r="T50" s="3"/>
      <c r="V50" s="1"/>
      <c r="W50" s="2"/>
      <c r="X50" s="51"/>
      <c r="Y50" s="51"/>
      <c r="Z50" s="51"/>
      <c r="AA50" s="51"/>
      <c r="AB50" s="51"/>
      <c r="AC50" s="2"/>
      <c r="AD50" s="15"/>
      <c r="AE50" s="45"/>
      <c r="AF50" s="45"/>
      <c r="AG50" s="45"/>
      <c r="AH50" s="45"/>
      <c r="AI50" s="16"/>
      <c r="AJ50" s="86"/>
      <c r="AK50" s="84"/>
      <c r="AL50" s="16"/>
      <c r="AM50" s="1"/>
      <c r="AN50" s="47"/>
      <c r="AO50" s="47"/>
      <c r="AP50" s="1"/>
      <c r="AQ50" s="1"/>
      <c r="AR50" s="2"/>
      <c r="AS50" s="1"/>
    </row>
    <row r="51" spans="1:45" ht="21.75" customHeight="1" x14ac:dyDescent="0.2">
      <c r="A51" s="113" t="s">
        <v>152</v>
      </c>
      <c r="B51" s="114"/>
      <c r="C51" s="19"/>
      <c r="D51" s="112">
        <v>6</v>
      </c>
      <c r="E51" s="112"/>
      <c r="F51" s="47"/>
      <c r="G51" s="7"/>
      <c r="H51" s="67"/>
      <c r="I51" s="67"/>
      <c r="J51" s="3"/>
      <c r="K51" s="52"/>
      <c r="L51" s="52"/>
      <c r="M51" s="52"/>
      <c r="N51" s="3"/>
      <c r="P51" s="52"/>
      <c r="Q51" s="52"/>
      <c r="R51" s="3"/>
      <c r="S51" s="3"/>
      <c r="T51" s="3"/>
      <c r="V51" s="1"/>
      <c r="W51" s="2"/>
      <c r="X51" s="51"/>
      <c r="Y51" s="51"/>
      <c r="Z51" s="51"/>
      <c r="AA51" s="51"/>
      <c r="AB51" s="51"/>
      <c r="AC51" s="2"/>
      <c r="AD51" s="15"/>
      <c r="AE51" s="45"/>
      <c r="AF51" s="45"/>
      <c r="AG51" s="45"/>
      <c r="AH51" s="45"/>
      <c r="AI51" s="16"/>
      <c r="AJ51" s="86"/>
      <c r="AK51" s="84"/>
      <c r="AL51" s="16"/>
      <c r="AM51" s="1"/>
      <c r="AN51" s="47"/>
      <c r="AO51" s="47"/>
      <c r="AP51" s="1"/>
      <c r="AQ51" s="1"/>
      <c r="AR51" s="2"/>
      <c r="AS51" s="1"/>
    </row>
    <row r="52" spans="1:45" ht="17.100000000000001" customHeight="1" x14ac:dyDescent="0.2">
      <c r="B52" s="3"/>
      <c r="C52" s="25">
        <f>SUM(C43:C51)</f>
        <v>4</v>
      </c>
      <c r="D52" s="99">
        <f>SUM(D42:E51)</f>
        <v>30</v>
      </c>
      <c r="E52" s="99"/>
      <c r="F52" s="69"/>
      <c r="G52" s="3"/>
      <c r="H52" s="52"/>
      <c r="I52" s="52"/>
      <c r="J52" s="3"/>
      <c r="K52" s="52"/>
      <c r="L52" s="52"/>
      <c r="M52" s="52"/>
      <c r="N52" s="3"/>
      <c r="P52" s="52"/>
      <c r="Q52" s="52"/>
      <c r="R52" s="3"/>
      <c r="S52" s="3"/>
      <c r="T52" s="1"/>
      <c r="U52" s="1"/>
      <c r="V52" s="1"/>
      <c r="W52" s="1"/>
      <c r="X52" s="47"/>
      <c r="Y52" s="47"/>
      <c r="Z52" s="47"/>
      <c r="AA52" s="47"/>
      <c r="AB52" s="51"/>
      <c r="AC52" s="1"/>
      <c r="AD52" s="1"/>
      <c r="AE52" s="47"/>
      <c r="AF52" s="47"/>
      <c r="AG52" s="47"/>
      <c r="AH52" s="47"/>
      <c r="AL52" s="1"/>
      <c r="AM52" s="11"/>
      <c r="AN52" s="74"/>
      <c r="AO52" s="74"/>
      <c r="AP52" s="11"/>
      <c r="AQ52" s="1"/>
    </row>
    <row r="53" spans="1:45" ht="17.100000000000001" customHeight="1" x14ac:dyDescent="0.2">
      <c r="T53" s="2"/>
      <c r="U53" s="2"/>
      <c r="V53" s="2"/>
      <c r="W53" s="1"/>
      <c r="X53" s="47"/>
      <c r="Y53" s="47"/>
      <c r="Z53" s="47"/>
      <c r="AA53" s="47"/>
      <c r="AB53" s="51"/>
      <c r="AC53" s="1"/>
      <c r="AD53" s="1"/>
      <c r="AE53" s="47"/>
      <c r="AF53" s="47"/>
      <c r="AG53" s="47"/>
      <c r="AH53" s="47"/>
      <c r="AL53" s="1"/>
      <c r="AM53" s="11"/>
      <c r="AN53" s="74"/>
      <c r="AO53" s="74"/>
      <c r="AP53" s="11"/>
      <c r="AQ53" s="1"/>
    </row>
    <row r="54" spans="1:45" ht="31.5" customHeight="1" x14ac:dyDescent="0.2">
      <c r="A54" s="14"/>
      <c r="B54" s="43" t="s">
        <v>146</v>
      </c>
      <c r="AM54" s="12"/>
      <c r="AN54" s="75"/>
      <c r="AO54" s="75"/>
      <c r="AP54" s="12"/>
    </row>
    <row r="55" spans="1:45" ht="17.100000000000001" customHeight="1" x14ac:dyDescent="0.2">
      <c r="AM55" s="12"/>
      <c r="AN55" s="75"/>
      <c r="AO55" s="75"/>
      <c r="AP55" s="12"/>
    </row>
    <row r="56" spans="1:45" ht="17.100000000000001" customHeight="1" x14ac:dyDescent="0.2">
      <c r="AM56" s="12"/>
      <c r="AN56" s="75"/>
      <c r="AO56" s="75"/>
      <c r="AP56" s="12"/>
    </row>
    <row r="57" spans="1:45" ht="17.100000000000001" customHeight="1" x14ac:dyDescent="0.2">
      <c r="AM57" s="12"/>
      <c r="AN57" s="75"/>
      <c r="AO57" s="75"/>
      <c r="AP57" s="12"/>
    </row>
    <row r="58" spans="1:45" ht="17.100000000000001" customHeight="1" x14ac:dyDescent="0.2">
      <c r="AM58" s="12"/>
      <c r="AN58" s="75"/>
      <c r="AO58" s="75"/>
      <c r="AP58" s="12"/>
    </row>
    <row r="59" spans="1:45" ht="17.100000000000001" customHeight="1" x14ac:dyDescent="0.2">
      <c r="AM59" s="12"/>
      <c r="AN59" s="75"/>
      <c r="AO59" s="75"/>
      <c r="AP59" s="12"/>
    </row>
    <row r="60" spans="1:45" ht="17.100000000000001" customHeight="1" x14ac:dyDescent="0.2">
      <c r="AM60" s="12"/>
      <c r="AN60" s="75"/>
      <c r="AO60" s="75"/>
      <c r="AP60" s="12"/>
    </row>
    <row r="61" spans="1:45" ht="17.100000000000001" customHeight="1" x14ac:dyDescent="0.2">
      <c r="AM61" s="12"/>
      <c r="AN61" s="75"/>
      <c r="AO61" s="75"/>
      <c r="AP61" s="12"/>
    </row>
    <row r="62" spans="1:45" ht="17.100000000000001" customHeight="1" x14ac:dyDescent="0.2">
      <c r="AM62" s="12"/>
      <c r="AN62" s="75"/>
      <c r="AO62" s="75"/>
      <c r="AP62" s="12"/>
    </row>
    <row r="63" spans="1:45" ht="17.100000000000001" customHeight="1" x14ac:dyDescent="0.2">
      <c r="AM63" s="12"/>
      <c r="AN63" s="75"/>
      <c r="AO63" s="75"/>
      <c r="AP63" s="12"/>
    </row>
    <row r="64" spans="1:45" ht="17.100000000000001" customHeight="1" x14ac:dyDescent="0.2">
      <c r="AM64" s="12"/>
      <c r="AN64" s="75"/>
      <c r="AO64" s="75"/>
      <c r="AP64" s="12"/>
    </row>
    <row r="65" spans="39:42" ht="17.100000000000001" customHeight="1" x14ac:dyDescent="0.2">
      <c r="AM65" s="12"/>
      <c r="AN65" s="75"/>
      <c r="AO65" s="75"/>
      <c r="AP65" s="12"/>
    </row>
    <row r="66" spans="39:42" ht="17.100000000000001" customHeight="1" x14ac:dyDescent="0.2">
      <c r="AM66" s="12"/>
      <c r="AN66" s="75"/>
      <c r="AO66" s="75"/>
      <c r="AP66" s="12"/>
    </row>
    <row r="67" spans="39:42" ht="17.100000000000001" customHeight="1" x14ac:dyDescent="0.2">
      <c r="AM67" s="12"/>
      <c r="AN67" s="75"/>
      <c r="AO67" s="75"/>
      <c r="AP67" s="12"/>
    </row>
    <row r="68" spans="39:42" ht="17.100000000000001" customHeight="1" x14ac:dyDescent="0.2">
      <c r="AM68" s="12"/>
      <c r="AN68" s="75"/>
      <c r="AO68" s="75"/>
      <c r="AP68" s="12"/>
    </row>
    <row r="69" spans="39:42" ht="17.100000000000001" customHeight="1" x14ac:dyDescent="0.2">
      <c r="AM69" s="12"/>
      <c r="AN69" s="75"/>
      <c r="AO69" s="75"/>
      <c r="AP69" s="12"/>
    </row>
    <row r="70" spans="39:42" ht="17.100000000000001" customHeight="1" x14ac:dyDescent="0.2">
      <c r="AM70" s="12"/>
      <c r="AN70" s="75"/>
      <c r="AO70" s="75"/>
      <c r="AP70" s="12"/>
    </row>
    <row r="71" spans="39:42" ht="17.100000000000001" customHeight="1" x14ac:dyDescent="0.2">
      <c r="AM71" s="12"/>
      <c r="AN71" s="75"/>
      <c r="AO71" s="75"/>
      <c r="AP71" s="12"/>
    </row>
    <row r="72" spans="39:42" ht="17.100000000000001" customHeight="1" x14ac:dyDescent="0.2">
      <c r="AM72" s="12"/>
      <c r="AN72" s="75"/>
      <c r="AO72" s="75"/>
      <c r="AP72" s="12"/>
    </row>
    <row r="73" spans="39:42" ht="17.100000000000001" customHeight="1" x14ac:dyDescent="0.2"/>
    <row r="74" spans="39:42" ht="17.100000000000001" customHeight="1" x14ac:dyDescent="0.2"/>
    <row r="75" spans="39:42" ht="17.100000000000001" customHeight="1" x14ac:dyDescent="0.2"/>
    <row r="76" spans="39:42" ht="17.100000000000001" customHeight="1" x14ac:dyDescent="0.2"/>
    <row r="77" spans="39:42" ht="17.100000000000001" customHeight="1" x14ac:dyDescent="0.2"/>
    <row r="78" spans="39:42" ht="17.100000000000001" customHeight="1" x14ac:dyDescent="0.2"/>
    <row r="79" spans="39:42" ht="17.100000000000001" customHeight="1" x14ac:dyDescent="0.2"/>
    <row r="80" spans="39:42" ht="17.100000000000001" customHeight="1" x14ac:dyDescent="0.2"/>
    <row r="81" ht="17.100000000000001" customHeight="1" x14ac:dyDescent="0.2"/>
    <row r="82" ht="17.100000000000001" customHeight="1" x14ac:dyDescent="0.2"/>
    <row r="83" ht="17.100000000000001" customHeight="1" x14ac:dyDescent="0.2"/>
    <row r="84" ht="17.100000000000001" customHeight="1" x14ac:dyDescent="0.2"/>
    <row r="85" ht="17.100000000000001" customHeight="1" x14ac:dyDescent="0.2"/>
    <row r="86" ht="17.100000000000001" customHeight="1" x14ac:dyDescent="0.2"/>
    <row r="87" ht="17.100000000000001" customHeight="1" x14ac:dyDescent="0.2"/>
    <row r="88" ht="17.100000000000001" customHeight="1" x14ac:dyDescent="0.2"/>
    <row r="89" ht="17.100000000000001" customHeight="1" x14ac:dyDescent="0.2"/>
    <row r="90" ht="17.100000000000001" customHeight="1" x14ac:dyDescent="0.2"/>
    <row r="91" ht="17.100000000000001" customHeight="1" x14ac:dyDescent="0.2"/>
    <row r="92" ht="17.100000000000001" customHeight="1" x14ac:dyDescent="0.2"/>
    <row r="93" ht="17.100000000000001" customHeight="1" x14ac:dyDescent="0.2"/>
    <row r="94" ht="17.100000000000001" customHeight="1" x14ac:dyDescent="0.2"/>
    <row r="95" ht="17.100000000000001" customHeight="1" x14ac:dyDescent="0.2"/>
    <row r="96" ht="17.100000000000001" customHeight="1" x14ac:dyDescent="0.2"/>
    <row r="97" ht="17.100000000000001" customHeight="1" x14ac:dyDescent="0.2"/>
    <row r="98" ht="17.100000000000001" customHeight="1" x14ac:dyDescent="0.2"/>
    <row r="99" ht="17.100000000000001" customHeight="1" x14ac:dyDescent="0.2"/>
    <row r="100" ht="17.100000000000001" customHeight="1" x14ac:dyDescent="0.2"/>
    <row r="101" ht="17.100000000000001" customHeight="1" x14ac:dyDescent="0.2"/>
    <row r="102" ht="17.100000000000001" customHeight="1" x14ac:dyDescent="0.2"/>
    <row r="103" ht="17.100000000000001" customHeight="1" x14ac:dyDescent="0.2"/>
    <row r="104" ht="17.100000000000001" customHeight="1" x14ac:dyDescent="0.2"/>
    <row r="105" ht="17.100000000000001" customHeight="1" x14ac:dyDescent="0.2"/>
    <row r="106" ht="17.100000000000001" customHeight="1" x14ac:dyDescent="0.2"/>
    <row r="107" ht="17.100000000000001" customHeight="1" x14ac:dyDescent="0.2"/>
    <row r="108" ht="17.100000000000001" customHeight="1" x14ac:dyDescent="0.2"/>
    <row r="109" ht="17.100000000000001" customHeight="1" x14ac:dyDescent="0.2"/>
    <row r="110" ht="17.100000000000001" customHeight="1" x14ac:dyDescent="0.2"/>
    <row r="111" ht="17.100000000000001" customHeight="1" x14ac:dyDescent="0.2"/>
    <row r="112" ht="17.100000000000001" customHeight="1" x14ac:dyDescent="0.2"/>
    <row r="113" ht="17.100000000000001" customHeight="1" x14ac:dyDescent="0.2"/>
    <row r="114" ht="17.100000000000001" customHeight="1" x14ac:dyDescent="0.2"/>
    <row r="115" ht="17.100000000000001" customHeight="1" x14ac:dyDescent="0.2"/>
    <row r="116" ht="17.100000000000001" customHeight="1" x14ac:dyDescent="0.2"/>
    <row r="117" ht="17.100000000000001" customHeight="1" x14ac:dyDescent="0.2"/>
    <row r="118" ht="17.100000000000001" customHeight="1" x14ac:dyDescent="0.2"/>
    <row r="119" ht="17.100000000000001" customHeight="1" x14ac:dyDescent="0.2"/>
    <row r="120" ht="17.100000000000001" customHeight="1" x14ac:dyDescent="0.2"/>
    <row r="121" ht="17.100000000000001" customHeight="1" x14ac:dyDescent="0.2"/>
    <row r="122" ht="17.100000000000001" customHeight="1" x14ac:dyDescent="0.2"/>
    <row r="123" ht="17.100000000000001" customHeight="1" x14ac:dyDescent="0.2"/>
    <row r="124" ht="17.100000000000001" customHeight="1" x14ac:dyDescent="0.2"/>
    <row r="125" ht="17.100000000000001" customHeight="1" x14ac:dyDescent="0.2"/>
    <row r="126" ht="17.100000000000001" customHeight="1" x14ac:dyDescent="0.2"/>
    <row r="127" ht="17.100000000000001" customHeight="1" x14ac:dyDescent="0.2"/>
    <row r="128" ht="17.100000000000001" customHeight="1" x14ac:dyDescent="0.2"/>
    <row r="129" ht="17.100000000000001" customHeight="1" x14ac:dyDescent="0.2"/>
  </sheetData>
  <mergeCells count="26">
    <mergeCell ref="A47:B47"/>
    <mergeCell ref="D47:E47"/>
    <mergeCell ref="D48:E48"/>
    <mergeCell ref="A50:B50"/>
    <mergeCell ref="D50:E50"/>
    <mergeCell ref="A51:B51"/>
    <mergeCell ref="D51:E51"/>
    <mergeCell ref="A48:B48"/>
    <mergeCell ref="A49:B49"/>
    <mergeCell ref="D49:E49"/>
    <mergeCell ref="D52:E52"/>
    <mergeCell ref="A2:AT2"/>
    <mergeCell ref="A33:AT33"/>
    <mergeCell ref="A45:B45"/>
    <mergeCell ref="D45:E45"/>
    <mergeCell ref="A40:N40"/>
    <mergeCell ref="A42:B42"/>
    <mergeCell ref="A41:B41"/>
    <mergeCell ref="A43:B43"/>
    <mergeCell ref="A46:B46"/>
    <mergeCell ref="A44:B44"/>
    <mergeCell ref="D41:E41"/>
    <mergeCell ref="D42:E42"/>
    <mergeCell ref="D43:E43"/>
    <mergeCell ref="D44:E44"/>
    <mergeCell ref="D46:E46"/>
  </mergeCells>
  <pageMargins left="0" right="0" top="0.39370078740157483" bottom="0.19685039370078741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Wykształcenie - umowa o pracę</vt:lpstr>
      <vt:lpstr>'Wykształcenie - umowa o pracę'!Obszar_wydruku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Małgorzata Troszczyńska</dc:creator>
  <cp:lastModifiedBy>Dagmara Rosińska-Chowaniec</cp:lastModifiedBy>
  <cp:lastPrinted>2025-02-18T08:50:49Z</cp:lastPrinted>
  <dcterms:created xsi:type="dcterms:W3CDTF">2024-09-19T06:39:48Z</dcterms:created>
  <dcterms:modified xsi:type="dcterms:W3CDTF">2025-02-25T11:20:58Z</dcterms:modified>
</cp:coreProperties>
</file>